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PETER\SÚŤAŽE\PRKbZ\PRKbZ\Výzva do PRKbZ\SÚŤAŽE OD ROKU 2016\PRÁCE\HUNCOVCE-DOM SMÚTKU\"/>
    </mc:Choice>
  </mc:AlternateContent>
  <bookViews>
    <workbookView xWindow="0" yWindow="0" windowWidth="21390" windowHeight="7335"/>
  </bookViews>
  <sheets>
    <sheet name="Rekapitulácia stavby" sheetId="1" r:id="rId1"/>
    <sheet name="SO 01-Márnica Huncovce" sheetId="2" r:id="rId2"/>
  </sheets>
  <definedNames>
    <definedName name="_xlnm.Print_Titles" localSheetId="0">'Rekapitulácia stavby'!$85:$85</definedName>
    <definedName name="_xlnm.Print_Titles" localSheetId="1">'SO 01-Márnica Huncovce'!$135:$135</definedName>
    <definedName name="_xlnm.Print_Area" localSheetId="0">'Rekapitulácia stavby'!$C$4:$AP$70,'Rekapitulácia stavby'!$C$76:$AP$96</definedName>
    <definedName name="_xlnm.Print_Area" localSheetId="1">'SO 01-Márnica Huncovce'!$C$4:$Q$70,'SO 01-Márnica Huncovce'!$C$76:$Q$119,'SO 01-Márnica Huncovce'!$C$125:$Q$347</definedName>
  </definedNames>
  <calcPr calcId="152511"/>
  <fileRecoveryPr repairLoad="1"/>
</workbook>
</file>

<file path=xl/calcChain.xml><?xml version="1.0" encoding="utf-8"?>
<calcChain xmlns="http://schemas.openxmlformats.org/spreadsheetml/2006/main">
  <c r="AY88" i="1" l="1"/>
  <c r="AX88" i="1"/>
  <c r="BI347" i="2"/>
  <c r="BH347" i="2"/>
  <c r="BG347" i="2"/>
  <c r="BE347" i="2"/>
  <c r="BK347" i="2"/>
  <c r="N347" i="2"/>
  <c r="BF347" i="2" s="1"/>
  <c r="BI346" i="2"/>
  <c r="BH346" i="2"/>
  <c r="BG346" i="2"/>
  <c r="BE346" i="2"/>
  <c r="BK346" i="2"/>
  <c r="N346" i="2"/>
  <c r="BF346" i="2"/>
  <c r="BI345" i="2"/>
  <c r="BH345" i="2"/>
  <c r="BG345" i="2"/>
  <c r="BE345" i="2"/>
  <c r="BK345" i="2"/>
  <c r="N345" i="2" s="1"/>
  <c r="BF345" i="2" s="1"/>
  <c r="BI344" i="2"/>
  <c r="BH344" i="2"/>
  <c r="BG344" i="2"/>
  <c r="BE344" i="2"/>
  <c r="BK344" i="2"/>
  <c r="N344" i="2" s="1"/>
  <c r="BF344" i="2" s="1"/>
  <c r="BI343" i="2"/>
  <c r="BH343" i="2"/>
  <c r="BG343" i="2"/>
  <c r="BE343" i="2"/>
  <c r="BK343" i="2"/>
  <c r="BK342" i="2"/>
  <c r="N342" i="2" s="1"/>
  <c r="N109" i="2" s="1"/>
  <c r="N343" i="2"/>
  <c r="BF343" i="2"/>
  <c r="BI340" i="2"/>
  <c r="BH340" i="2"/>
  <c r="BG340" i="2"/>
  <c r="BE340" i="2"/>
  <c r="AA340" i="2"/>
  <c r="AA339" i="2" s="1"/>
  <c r="AA338" i="2" s="1"/>
  <c r="Y340" i="2"/>
  <c r="Y339" i="2" s="1"/>
  <c r="Y338" i="2" s="1"/>
  <c r="W340" i="2"/>
  <c r="W339" i="2"/>
  <c r="W338" i="2" s="1"/>
  <c r="BK340" i="2"/>
  <c r="BK339" i="2" s="1"/>
  <c r="N340" i="2"/>
  <c r="BF340" i="2"/>
  <c r="BI337" i="2"/>
  <c r="BH337" i="2"/>
  <c r="BG337" i="2"/>
  <c r="BE337" i="2"/>
  <c r="AA337" i="2"/>
  <c r="Y337" i="2"/>
  <c r="W337" i="2"/>
  <c r="BK337" i="2"/>
  <c r="N337" i="2"/>
  <c r="BF337" i="2"/>
  <c r="BI335" i="2"/>
  <c r="BH335" i="2"/>
  <c r="BG335" i="2"/>
  <c r="BE335" i="2"/>
  <c r="AA335" i="2"/>
  <c r="AA334" i="2"/>
  <c r="Y335" i="2"/>
  <c r="Y334" i="2"/>
  <c r="W335" i="2"/>
  <c r="W334" i="2"/>
  <c r="BK335" i="2"/>
  <c r="BK334" i="2"/>
  <c r="N334" i="2" s="1"/>
  <c r="N106" i="2" s="1"/>
  <c r="N335" i="2"/>
  <c r="BF335" i="2" s="1"/>
  <c r="BI329" i="2"/>
  <c r="BH329" i="2"/>
  <c r="BG329" i="2"/>
  <c r="BE329" i="2"/>
  <c r="AA329" i="2"/>
  <c r="Y329" i="2"/>
  <c r="W329" i="2"/>
  <c r="BK329" i="2"/>
  <c r="BK326" i="2" s="1"/>
  <c r="N326" i="2" s="1"/>
  <c r="N105" i="2" s="1"/>
  <c r="N329" i="2"/>
  <c r="BF329" i="2"/>
  <c r="BI327" i="2"/>
  <c r="BH327" i="2"/>
  <c r="BG327" i="2"/>
  <c r="BE327" i="2"/>
  <c r="AA327" i="2"/>
  <c r="AA326" i="2"/>
  <c r="Y327" i="2"/>
  <c r="Y326" i="2"/>
  <c r="W327" i="2"/>
  <c r="W326" i="2"/>
  <c r="BK327" i="2"/>
  <c r="N327" i="2"/>
  <c r="BF327" i="2" s="1"/>
  <c r="BI325" i="2"/>
  <c r="BH325" i="2"/>
  <c r="BG325" i="2"/>
  <c r="BE325" i="2"/>
  <c r="AA325" i="2"/>
  <c r="Y325" i="2"/>
  <c r="Y318" i="2" s="1"/>
  <c r="W325" i="2"/>
  <c r="BK325" i="2"/>
  <c r="N325" i="2"/>
  <c r="BF325" i="2"/>
  <c r="BI324" i="2"/>
  <c r="BH324" i="2"/>
  <c r="BG324" i="2"/>
  <c r="BE324" i="2"/>
  <c r="AA324" i="2"/>
  <c r="Y324" i="2"/>
  <c r="W324" i="2"/>
  <c r="BK324" i="2"/>
  <c r="BK318" i="2" s="1"/>
  <c r="N318" i="2" s="1"/>
  <c r="N104" i="2" s="1"/>
  <c r="N324" i="2"/>
  <c r="BF324" i="2"/>
  <c r="BI319" i="2"/>
  <c r="BH319" i="2"/>
  <c r="BG319" i="2"/>
  <c r="BE319" i="2"/>
  <c r="AA319" i="2"/>
  <c r="AA318" i="2"/>
  <c r="Y319" i="2"/>
  <c r="W319" i="2"/>
  <c r="W318" i="2"/>
  <c r="BK319" i="2"/>
  <c r="N319" i="2"/>
  <c r="BF319" i="2" s="1"/>
  <c r="BI317" i="2"/>
  <c r="BH317" i="2"/>
  <c r="BG317" i="2"/>
  <c r="BE317" i="2"/>
  <c r="AA317" i="2"/>
  <c r="Y317" i="2"/>
  <c r="Y312" i="2" s="1"/>
  <c r="W317" i="2"/>
  <c r="BK317" i="2"/>
  <c r="N317" i="2"/>
  <c r="BF317" i="2"/>
  <c r="BI316" i="2"/>
  <c r="BH316" i="2"/>
  <c r="BG316" i="2"/>
  <c r="BE316" i="2"/>
  <c r="AA316" i="2"/>
  <c r="Y316" i="2"/>
  <c r="W316" i="2"/>
  <c r="BK316" i="2"/>
  <c r="BK312" i="2" s="1"/>
  <c r="N312" i="2" s="1"/>
  <c r="N103" i="2" s="1"/>
  <c r="N316" i="2"/>
  <c r="BF316" i="2"/>
  <c r="BI313" i="2"/>
  <c r="BH313" i="2"/>
  <c r="BG313" i="2"/>
  <c r="BE313" i="2"/>
  <c r="AA313" i="2"/>
  <c r="AA312" i="2"/>
  <c r="Y313" i="2"/>
  <c r="W313" i="2"/>
  <c r="W312" i="2"/>
  <c r="BK313" i="2"/>
  <c r="N313" i="2"/>
  <c r="BF313" i="2" s="1"/>
  <c r="BI311" i="2"/>
  <c r="BH311" i="2"/>
  <c r="BG311" i="2"/>
  <c r="BE311" i="2"/>
  <c r="AA311" i="2"/>
  <c r="Y311" i="2"/>
  <c r="W311" i="2"/>
  <c r="BK311" i="2"/>
  <c r="N311" i="2"/>
  <c r="BF311" i="2"/>
  <c r="BI309" i="2"/>
  <c r="BH309" i="2"/>
  <c r="BG309" i="2"/>
  <c r="BE309" i="2"/>
  <c r="AA309" i="2"/>
  <c r="Y309" i="2"/>
  <c r="W309" i="2"/>
  <c r="BK309" i="2"/>
  <c r="N309" i="2"/>
  <c r="BF309" i="2"/>
  <c r="BI307" i="2"/>
  <c r="BH307" i="2"/>
  <c r="BG307" i="2"/>
  <c r="BE307" i="2"/>
  <c r="AA307" i="2"/>
  <c r="Y307" i="2"/>
  <c r="W307" i="2"/>
  <c r="BK307" i="2"/>
  <c r="N307" i="2"/>
  <c r="BF307" i="2"/>
  <c r="BI305" i="2"/>
  <c r="BH305" i="2"/>
  <c r="BG305" i="2"/>
  <c r="BE305" i="2"/>
  <c r="AA305" i="2"/>
  <c r="Y305" i="2"/>
  <c r="W305" i="2"/>
  <c r="BK305" i="2"/>
  <c r="N305" i="2"/>
  <c r="BF305" i="2"/>
  <c r="BI300" i="2"/>
  <c r="BH300" i="2"/>
  <c r="BG300" i="2"/>
  <c r="BE300" i="2"/>
  <c r="AA300" i="2"/>
  <c r="Y300" i="2"/>
  <c r="W300" i="2"/>
  <c r="BK300" i="2"/>
  <c r="N300" i="2"/>
  <c r="BF300" i="2"/>
  <c r="BI296" i="2"/>
  <c r="BH296" i="2"/>
  <c r="BG296" i="2"/>
  <c r="BE296" i="2"/>
  <c r="AA296" i="2"/>
  <c r="AA295" i="2"/>
  <c r="Y296" i="2"/>
  <c r="Y295" i="2"/>
  <c r="W296" i="2"/>
  <c r="W295" i="2"/>
  <c r="BK296" i="2"/>
  <c r="BK295" i="2"/>
  <c r="N295" i="2" s="1"/>
  <c r="N102" i="2" s="1"/>
  <c r="N296" i="2"/>
  <c r="BF296" i="2" s="1"/>
  <c r="BI294" i="2"/>
  <c r="BH294" i="2"/>
  <c r="BG294" i="2"/>
  <c r="BE294" i="2"/>
  <c r="AA294" i="2"/>
  <c r="Y294" i="2"/>
  <c r="W294" i="2"/>
  <c r="BK294" i="2"/>
  <c r="N294" i="2"/>
  <c r="BF294" i="2"/>
  <c r="BI292" i="2"/>
  <c r="BH292" i="2"/>
  <c r="BG292" i="2"/>
  <c r="BE292" i="2"/>
  <c r="AA292" i="2"/>
  <c r="Y292" i="2"/>
  <c r="W292" i="2"/>
  <c r="BK292" i="2"/>
  <c r="N292" i="2"/>
  <c r="BF292" i="2"/>
  <c r="BI291" i="2"/>
  <c r="BH291" i="2"/>
  <c r="BG291" i="2"/>
  <c r="BE291" i="2"/>
  <c r="AA291" i="2"/>
  <c r="AA290" i="2"/>
  <c r="Y291" i="2"/>
  <c r="Y290" i="2"/>
  <c r="W291" i="2"/>
  <c r="W290" i="2"/>
  <c r="BK291" i="2"/>
  <c r="BK290" i="2"/>
  <c r="N290" i="2" s="1"/>
  <c r="N101" i="2" s="1"/>
  <c r="N291" i="2"/>
  <c r="BF291" i="2" s="1"/>
  <c r="BI289" i="2"/>
  <c r="BH289" i="2"/>
  <c r="BG289" i="2"/>
  <c r="BE289" i="2"/>
  <c r="AA289" i="2"/>
  <c r="Y289" i="2"/>
  <c r="W289" i="2"/>
  <c r="BK289" i="2"/>
  <c r="N289" i="2"/>
  <c r="BF289" i="2"/>
  <c r="BI287" i="2"/>
  <c r="BH287" i="2"/>
  <c r="BG287" i="2"/>
  <c r="BE287" i="2"/>
  <c r="AA287" i="2"/>
  <c r="Y287" i="2"/>
  <c r="W287" i="2"/>
  <c r="BK287" i="2"/>
  <c r="N287" i="2"/>
  <c r="BF287" i="2"/>
  <c r="BI285" i="2"/>
  <c r="BH285" i="2"/>
  <c r="BG285" i="2"/>
  <c r="BE285" i="2"/>
  <c r="AA285" i="2"/>
  <c r="Y285" i="2"/>
  <c r="W285" i="2"/>
  <c r="BK285" i="2"/>
  <c r="N285" i="2"/>
  <c r="BF285" i="2"/>
  <c r="BI283" i="2"/>
  <c r="BH283" i="2"/>
  <c r="BG283" i="2"/>
  <c r="BE283" i="2"/>
  <c r="AA283" i="2"/>
  <c r="Y283" i="2"/>
  <c r="W283" i="2"/>
  <c r="BK283" i="2"/>
  <c r="N283" i="2"/>
  <c r="BF283" i="2"/>
  <c r="BI281" i="2"/>
  <c r="BH281" i="2"/>
  <c r="BG281" i="2"/>
  <c r="BE281" i="2"/>
  <c r="AA281" i="2"/>
  <c r="Y281" i="2"/>
  <c r="W281" i="2"/>
  <c r="BK281" i="2"/>
  <c r="N281" i="2"/>
  <c r="BF281" i="2"/>
  <c r="BI279" i="2"/>
  <c r="BH279" i="2"/>
  <c r="BG279" i="2"/>
  <c r="BE279" i="2"/>
  <c r="AA279" i="2"/>
  <c r="Y279" i="2"/>
  <c r="W279" i="2"/>
  <c r="BK279" i="2"/>
  <c r="N279" i="2"/>
  <c r="BF279" i="2"/>
  <c r="BI277" i="2"/>
  <c r="BH277" i="2"/>
  <c r="BG277" i="2"/>
  <c r="BE277" i="2"/>
  <c r="AA277" i="2"/>
  <c r="Y277" i="2"/>
  <c r="W277" i="2"/>
  <c r="BK277" i="2"/>
  <c r="N277" i="2"/>
  <c r="BF277" i="2"/>
  <c r="BI276" i="2"/>
  <c r="BH276" i="2"/>
  <c r="BG276" i="2"/>
  <c r="BE276" i="2"/>
  <c r="AA276" i="2"/>
  <c r="Y276" i="2"/>
  <c r="W276" i="2"/>
  <c r="BK276" i="2"/>
  <c r="N276" i="2"/>
  <c r="BF276" i="2"/>
  <c r="BI274" i="2"/>
  <c r="BH274" i="2"/>
  <c r="BG274" i="2"/>
  <c r="BE274" i="2"/>
  <c r="AA274" i="2"/>
  <c r="Y274" i="2"/>
  <c r="W274" i="2"/>
  <c r="BK274" i="2"/>
  <c r="N274" i="2"/>
  <c r="BF274" i="2"/>
  <c r="BI273" i="2"/>
  <c r="BH273" i="2"/>
  <c r="BG273" i="2"/>
  <c r="BE273" i="2"/>
  <c r="AA273" i="2"/>
  <c r="Y273" i="2"/>
  <c r="W273" i="2"/>
  <c r="BK273" i="2"/>
  <c r="N273" i="2"/>
  <c r="BF273" i="2"/>
  <c r="BI271" i="2"/>
  <c r="BH271" i="2"/>
  <c r="BG271" i="2"/>
  <c r="BE271" i="2"/>
  <c r="AA271" i="2"/>
  <c r="Y271" i="2"/>
  <c r="W271" i="2"/>
  <c r="BK271" i="2"/>
  <c r="N271" i="2"/>
  <c r="BF271" i="2"/>
  <c r="BI269" i="2"/>
  <c r="BH269" i="2"/>
  <c r="BG269" i="2"/>
  <c r="BE269" i="2"/>
  <c r="AA269" i="2"/>
  <c r="Y269" i="2"/>
  <c r="W269" i="2"/>
  <c r="BK269" i="2"/>
  <c r="N269" i="2"/>
  <c r="BF269" i="2"/>
  <c r="BI267" i="2"/>
  <c r="BH267" i="2"/>
  <c r="BG267" i="2"/>
  <c r="BE267" i="2"/>
  <c r="AA267" i="2"/>
  <c r="Y267" i="2"/>
  <c r="W267" i="2"/>
  <c r="BK267" i="2"/>
  <c r="N267" i="2"/>
  <c r="BF267" i="2"/>
  <c r="BI263" i="2"/>
  <c r="BH263" i="2"/>
  <c r="BG263" i="2"/>
  <c r="BE263" i="2"/>
  <c r="AA263" i="2"/>
  <c r="Y263" i="2"/>
  <c r="W263" i="2"/>
  <c r="BK263" i="2"/>
  <c r="N263" i="2"/>
  <c r="BF263" i="2"/>
  <c r="BI262" i="2"/>
  <c r="BH262" i="2"/>
  <c r="BG262" i="2"/>
  <c r="BE262" i="2"/>
  <c r="AA262" i="2"/>
  <c r="Y262" i="2"/>
  <c r="W262" i="2"/>
  <c r="BK262" i="2"/>
  <c r="N262" i="2"/>
  <c r="BF262" i="2"/>
  <c r="BI260" i="2"/>
  <c r="BH260" i="2"/>
  <c r="BG260" i="2"/>
  <c r="BE260" i="2"/>
  <c r="AA260" i="2"/>
  <c r="Y260" i="2"/>
  <c r="Y254" i="2" s="1"/>
  <c r="W260" i="2"/>
  <c r="BK260" i="2"/>
  <c r="N260" i="2"/>
  <c r="BF260" i="2"/>
  <c r="BI258" i="2"/>
  <c r="BH258" i="2"/>
  <c r="BG258" i="2"/>
  <c r="BE258" i="2"/>
  <c r="AA258" i="2"/>
  <c r="Y258" i="2"/>
  <c r="W258" i="2"/>
  <c r="BK258" i="2"/>
  <c r="BK254" i="2" s="1"/>
  <c r="N254" i="2" s="1"/>
  <c r="N100" i="2" s="1"/>
  <c r="N258" i="2"/>
  <c r="BF258" i="2"/>
  <c r="BI255" i="2"/>
  <c r="BH255" i="2"/>
  <c r="BG255" i="2"/>
  <c r="BE255" i="2"/>
  <c r="AA255" i="2"/>
  <c r="AA254" i="2"/>
  <c r="Y255" i="2"/>
  <c r="W255" i="2"/>
  <c r="W254" i="2"/>
  <c r="BK255" i="2"/>
  <c r="N255" i="2"/>
  <c r="BF255" i="2" s="1"/>
  <c r="BI253" i="2"/>
  <c r="BH253" i="2"/>
  <c r="BG253" i="2"/>
  <c r="BE253" i="2"/>
  <c r="AA253" i="2"/>
  <c r="Y253" i="2"/>
  <c r="W253" i="2"/>
  <c r="BK253" i="2"/>
  <c r="N253" i="2"/>
  <c r="BF253" i="2"/>
  <c r="BI251" i="2"/>
  <c r="BH251" i="2"/>
  <c r="BG251" i="2"/>
  <c r="BE251" i="2"/>
  <c r="AA251" i="2"/>
  <c r="Y251" i="2"/>
  <c r="W251" i="2"/>
  <c r="BK251" i="2"/>
  <c r="N251" i="2"/>
  <c r="BF251" i="2"/>
  <c r="BI250" i="2"/>
  <c r="BH250" i="2"/>
  <c r="BG250" i="2"/>
  <c r="BE250" i="2"/>
  <c r="AA250" i="2"/>
  <c r="Y250" i="2"/>
  <c r="W250" i="2"/>
  <c r="BK250" i="2"/>
  <c r="N250" i="2"/>
  <c r="BF250" i="2"/>
  <c r="BI246" i="2"/>
  <c r="BH246" i="2"/>
  <c r="BG246" i="2"/>
  <c r="BE246" i="2"/>
  <c r="AA246" i="2"/>
  <c r="Y246" i="2"/>
  <c r="W246" i="2"/>
  <c r="BK246" i="2"/>
  <c r="N246" i="2"/>
  <c r="BF246" i="2"/>
  <c r="BI244" i="2"/>
  <c r="BH244" i="2"/>
  <c r="BG244" i="2"/>
  <c r="BE244" i="2"/>
  <c r="AA244" i="2"/>
  <c r="Y244" i="2"/>
  <c r="W244" i="2"/>
  <c r="BK244" i="2"/>
  <c r="N244" i="2"/>
  <c r="BF244" i="2"/>
  <c r="BI242" i="2"/>
  <c r="BH242" i="2"/>
  <c r="BG242" i="2"/>
  <c r="BE242" i="2"/>
  <c r="AA242" i="2"/>
  <c r="AA241" i="2"/>
  <c r="Y242" i="2"/>
  <c r="Y241" i="2"/>
  <c r="W242" i="2"/>
  <c r="W241" i="2"/>
  <c r="BK242" i="2"/>
  <c r="BK241" i="2"/>
  <c r="N241" i="2" s="1"/>
  <c r="N99" i="2" s="1"/>
  <c r="N242" i="2"/>
  <c r="BF242" i="2" s="1"/>
  <c r="BI240" i="2"/>
  <c r="BH240" i="2"/>
  <c r="BG240" i="2"/>
  <c r="BE240" i="2"/>
  <c r="AA240" i="2"/>
  <c r="Y240" i="2"/>
  <c r="W240" i="2"/>
  <c r="BK240" i="2"/>
  <c r="N240" i="2"/>
  <c r="BF240" i="2"/>
  <c r="BI239" i="2"/>
  <c r="BH239" i="2"/>
  <c r="BG239" i="2"/>
  <c r="BE239" i="2"/>
  <c r="AA239" i="2"/>
  <c r="Y239" i="2"/>
  <c r="W239" i="2"/>
  <c r="BK239" i="2"/>
  <c r="N239" i="2"/>
  <c r="BF239" i="2"/>
  <c r="BI238" i="2"/>
  <c r="BH238" i="2"/>
  <c r="BG238" i="2"/>
  <c r="BE238" i="2"/>
  <c r="AA238" i="2"/>
  <c r="Y238" i="2"/>
  <c r="W238" i="2"/>
  <c r="BK238" i="2"/>
  <c r="N238" i="2"/>
  <c r="BF238" i="2"/>
  <c r="BI237" i="2"/>
  <c r="BH237" i="2"/>
  <c r="BG237" i="2"/>
  <c r="BE237" i="2"/>
  <c r="AA237" i="2"/>
  <c r="Y237" i="2"/>
  <c r="W237" i="2"/>
  <c r="BK237" i="2"/>
  <c r="N237" i="2"/>
  <c r="BF237" i="2"/>
  <c r="BI236" i="2"/>
  <c r="BH236" i="2"/>
  <c r="BG236" i="2"/>
  <c r="BE236" i="2"/>
  <c r="AA236" i="2"/>
  <c r="Y236" i="2"/>
  <c r="W236" i="2"/>
  <c r="BK236" i="2"/>
  <c r="N236" i="2"/>
  <c r="BF236" i="2"/>
  <c r="BI235" i="2"/>
  <c r="BH235" i="2"/>
  <c r="BG235" i="2"/>
  <c r="BE235" i="2"/>
  <c r="AA235" i="2"/>
  <c r="Y235" i="2"/>
  <c r="W235" i="2"/>
  <c r="BK235" i="2"/>
  <c r="N235" i="2"/>
  <c r="BF235" i="2"/>
  <c r="BI234" i="2"/>
  <c r="BH234" i="2"/>
  <c r="BG234" i="2"/>
  <c r="BE234" i="2"/>
  <c r="AA234" i="2"/>
  <c r="AA233" i="2"/>
  <c r="Y234" i="2"/>
  <c r="Y233" i="2"/>
  <c r="W234" i="2"/>
  <c r="W233" i="2"/>
  <c r="BK234" i="2"/>
  <c r="BK233" i="2"/>
  <c r="N233" i="2" s="1"/>
  <c r="N98" i="2" s="1"/>
  <c r="N234" i="2"/>
  <c r="BF234" i="2" s="1"/>
  <c r="BI232" i="2"/>
  <c r="BH232" i="2"/>
  <c r="BG232" i="2"/>
  <c r="BE232" i="2"/>
  <c r="AA232" i="2"/>
  <c r="Y232" i="2"/>
  <c r="W232" i="2"/>
  <c r="BK232" i="2"/>
  <c r="N232" i="2"/>
  <c r="BF232" i="2"/>
  <c r="BI230" i="2"/>
  <c r="BH230" i="2"/>
  <c r="BG230" i="2"/>
  <c r="BE230" i="2"/>
  <c r="AA230" i="2"/>
  <c r="Y230" i="2"/>
  <c r="W230" i="2"/>
  <c r="BK230" i="2"/>
  <c r="N230" i="2"/>
  <c r="BF230" i="2"/>
  <c r="BI229" i="2"/>
  <c r="BH229" i="2"/>
  <c r="BG229" i="2"/>
  <c r="BE229" i="2"/>
  <c r="AA229" i="2"/>
  <c r="AA228" i="2"/>
  <c r="Y229" i="2"/>
  <c r="Y228" i="2"/>
  <c r="W229" i="2"/>
  <c r="W228" i="2"/>
  <c r="BK229" i="2"/>
  <c r="BK228" i="2"/>
  <c r="N228" i="2" s="1"/>
  <c r="N97" i="2" s="1"/>
  <c r="N229" i="2"/>
  <c r="BF229" i="2" s="1"/>
  <c r="BI227" i="2"/>
  <c r="BH227" i="2"/>
  <c r="BG227" i="2"/>
  <c r="BE227" i="2"/>
  <c r="AA227" i="2"/>
  <c r="Y227" i="2"/>
  <c r="W227" i="2"/>
  <c r="BK227" i="2"/>
  <c r="N227" i="2"/>
  <c r="BF227" i="2"/>
  <c r="BI224" i="2"/>
  <c r="BH224" i="2"/>
  <c r="BG224" i="2"/>
  <c r="BE224" i="2"/>
  <c r="AA224" i="2"/>
  <c r="AA223" i="2"/>
  <c r="AA222" i="2" s="1"/>
  <c r="Y224" i="2"/>
  <c r="Y223" i="2" s="1"/>
  <c r="Y222" i="2" s="1"/>
  <c r="W224" i="2"/>
  <c r="W223" i="2"/>
  <c r="W222" i="2" s="1"/>
  <c r="BK224" i="2"/>
  <c r="BK223" i="2" s="1"/>
  <c r="N224" i="2"/>
  <c r="BF224" i="2"/>
  <c r="BI221" i="2"/>
  <c r="BH221" i="2"/>
  <c r="BG221" i="2"/>
  <c r="BE221" i="2"/>
  <c r="AA221" i="2"/>
  <c r="AA220" i="2"/>
  <c r="Y221" i="2"/>
  <c r="Y220" i="2"/>
  <c r="W221" i="2"/>
  <c r="W220" i="2"/>
  <c r="BK221" i="2"/>
  <c r="BK220" i="2"/>
  <c r="N220" i="2" s="1"/>
  <c r="N94" i="2" s="1"/>
  <c r="N221" i="2"/>
  <c r="BF221" i="2" s="1"/>
  <c r="BI219" i="2"/>
  <c r="BH219" i="2"/>
  <c r="BG219" i="2"/>
  <c r="BE219" i="2"/>
  <c r="AA219" i="2"/>
  <c r="Y219" i="2"/>
  <c r="W219" i="2"/>
  <c r="BK219" i="2"/>
  <c r="N219" i="2"/>
  <c r="BF219" i="2"/>
  <c r="BI218" i="2"/>
  <c r="BH218" i="2"/>
  <c r="BG218" i="2"/>
  <c r="BE218" i="2"/>
  <c r="AA218" i="2"/>
  <c r="Y218" i="2"/>
  <c r="W218" i="2"/>
  <c r="BK218" i="2"/>
  <c r="N218" i="2"/>
  <c r="BF218" i="2"/>
  <c r="BI217" i="2"/>
  <c r="BH217" i="2"/>
  <c r="BG217" i="2"/>
  <c r="BE217" i="2"/>
  <c r="AA217" i="2"/>
  <c r="Y217" i="2"/>
  <c r="W217" i="2"/>
  <c r="BK217" i="2"/>
  <c r="N217" i="2"/>
  <c r="BF217" i="2"/>
  <c r="BI215" i="2"/>
  <c r="BH215" i="2"/>
  <c r="BG215" i="2"/>
  <c r="BE215" i="2"/>
  <c r="AA215" i="2"/>
  <c r="Y215" i="2"/>
  <c r="W215" i="2"/>
  <c r="BK215" i="2"/>
  <c r="N215" i="2"/>
  <c r="BF215" i="2"/>
  <c r="BI214" i="2"/>
  <c r="BH214" i="2"/>
  <c r="BG214" i="2"/>
  <c r="BE214" i="2"/>
  <c r="AA214" i="2"/>
  <c r="Y214" i="2"/>
  <c r="W214" i="2"/>
  <c r="BK214" i="2"/>
  <c r="N214" i="2"/>
  <c r="BF214" i="2"/>
  <c r="BI213" i="2"/>
  <c r="BH213" i="2"/>
  <c r="BG213" i="2"/>
  <c r="BE213" i="2"/>
  <c r="AA213" i="2"/>
  <c r="Y213" i="2"/>
  <c r="W213" i="2"/>
  <c r="BK213" i="2"/>
  <c r="N213" i="2"/>
  <c r="BF213" i="2"/>
  <c r="BI212" i="2"/>
  <c r="BH212" i="2"/>
  <c r="BG212" i="2"/>
  <c r="BE212" i="2"/>
  <c r="AA212" i="2"/>
  <c r="Y212" i="2"/>
  <c r="W212" i="2"/>
  <c r="BK212" i="2"/>
  <c r="N212" i="2"/>
  <c r="BF212" i="2"/>
  <c r="BI209" i="2"/>
  <c r="BH209" i="2"/>
  <c r="BG209" i="2"/>
  <c r="BE209" i="2"/>
  <c r="AA209" i="2"/>
  <c r="Y209" i="2"/>
  <c r="W209" i="2"/>
  <c r="BK209" i="2"/>
  <c r="N209" i="2"/>
  <c r="BF209" i="2"/>
  <c r="BI206" i="2"/>
  <c r="BH206" i="2"/>
  <c r="BG206" i="2"/>
  <c r="BE206" i="2"/>
  <c r="AA206" i="2"/>
  <c r="Y206" i="2"/>
  <c r="W206" i="2"/>
  <c r="BK206" i="2"/>
  <c r="N206" i="2"/>
  <c r="BF206" i="2"/>
  <c r="BI204" i="2"/>
  <c r="BH204" i="2"/>
  <c r="BG204" i="2"/>
  <c r="BE204" i="2"/>
  <c r="AA204" i="2"/>
  <c r="Y204" i="2"/>
  <c r="W204" i="2"/>
  <c r="BK204" i="2"/>
  <c r="N204" i="2"/>
  <c r="BF204" i="2"/>
  <c r="BI203" i="2"/>
  <c r="BH203" i="2"/>
  <c r="BG203" i="2"/>
  <c r="BE203" i="2"/>
  <c r="AA203" i="2"/>
  <c r="Y203" i="2"/>
  <c r="W203" i="2"/>
  <c r="BK203" i="2"/>
  <c r="N203" i="2"/>
  <c r="BF203" i="2"/>
  <c r="BI202" i="2"/>
  <c r="BH202" i="2"/>
  <c r="BG202" i="2"/>
  <c r="BE202" i="2"/>
  <c r="AA202" i="2"/>
  <c r="Y202" i="2"/>
  <c r="W202" i="2"/>
  <c r="BK202" i="2"/>
  <c r="N202" i="2"/>
  <c r="BF202" i="2"/>
  <c r="BI200" i="2"/>
  <c r="BH200" i="2"/>
  <c r="BG200" i="2"/>
  <c r="BE200" i="2"/>
  <c r="AA200" i="2"/>
  <c r="Y200" i="2"/>
  <c r="W200" i="2"/>
  <c r="BK200" i="2"/>
  <c r="N200" i="2"/>
  <c r="BF200" i="2"/>
  <c r="BI195" i="2"/>
  <c r="BH195" i="2"/>
  <c r="BG195" i="2"/>
  <c r="BE195" i="2"/>
  <c r="AA195" i="2"/>
  <c r="Y195" i="2"/>
  <c r="W195" i="2"/>
  <c r="BK195" i="2"/>
  <c r="N195" i="2"/>
  <c r="BF195" i="2"/>
  <c r="BI193" i="2"/>
  <c r="BH193" i="2"/>
  <c r="BG193" i="2"/>
  <c r="BE193" i="2"/>
  <c r="AA193" i="2"/>
  <c r="Y193" i="2"/>
  <c r="W193" i="2"/>
  <c r="BK193" i="2"/>
  <c r="N193" i="2"/>
  <c r="BF193" i="2"/>
  <c r="BI192" i="2"/>
  <c r="BH192" i="2"/>
  <c r="BG192" i="2"/>
  <c r="BE192" i="2"/>
  <c r="AA192" i="2"/>
  <c r="Y192" i="2"/>
  <c r="W192" i="2"/>
  <c r="BK192" i="2"/>
  <c r="N192" i="2"/>
  <c r="BF192" i="2"/>
  <c r="BI191" i="2"/>
  <c r="BH191" i="2"/>
  <c r="BG191" i="2"/>
  <c r="BE191" i="2"/>
  <c r="AA191" i="2"/>
  <c r="Y191" i="2"/>
  <c r="W191" i="2"/>
  <c r="BK191" i="2"/>
  <c r="N191" i="2"/>
  <c r="BF191" i="2"/>
  <c r="BI190" i="2"/>
  <c r="BH190" i="2"/>
  <c r="BG190" i="2"/>
  <c r="BE190" i="2"/>
  <c r="AA190" i="2"/>
  <c r="Y190" i="2"/>
  <c r="W190" i="2"/>
  <c r="BK190" i="2"/>
  <c r="N190" i="2"/>
  <c r="BF190" i="2"/>
  <c r="BI183" i="2"/>
  <c r="BH183" i="2"/>
  <c r="BG183" i="2"/>
  <c r="BE183" i="2"/>
  <c r="AA183" i="2"/>
  <c r="AA182" i="2"/>
  <c r="Y183" i="2"/>
  <c r="Y182" i="2"/>
  <c r="W183" i="2"/>
  <c r="W182" i="2"/>
  <c r="BK183" i="2"/>
  <c r="BK182" i="2"/>
  <c r="N182" i="2" s="1"/>
  <c r="N93" i="2" s="1"/>
  <c r="N183" i="2"/>
  <c r="BF183" i="2" s="1"/>
  <c r="BI180" i="2"/>
  <c r="BH180" i="2"/>
  <c r="BG180" i="2"/>
  <c r="BE180" i="2"/>
  <c r="AA180" i="2"/>
  <c r="Y180" i="2"/>
  <c r="W180" i="2"/>
  <c r="BK180" i="2"/>
  <c r="N180" i="2"/>
  <c r="BF180" i="2"/>
  <c r="BI179" i="2"/>
  <c r="BH179" i="2"/>
  <c r="BG179" i="2"/>
  <c r="BE179" i="2"/>
  <c r="AA179" i="2"/>
  <c r="Y179" i="2"/>
  <c r="W179" i="2"/>
  <c r="BK179" i="2"/>
  <c r="N179" i="2"/>
  <c r="BF179" i="2"/>
  <c r="BI177" i="2"/>
  <c r="BH177" i="2"/>
  <c r="BG177" i="2"/>
  <c r="BE177" i="2"/>
  <c r="AA177" i="2"/>
  <c r="Y177" i="2"/>
  <c r="W177" i="2"/>
  <c r="BK177" i="2"/>
  <c r="N177" i="2"/>
  <c r="BF177" i="2"/>
  <c r="BI176" i="2"/>
  <c r="BH176" i="2"/>
  <c r="BG176" i="2"/>
  <c r="BE176" i="2"/>
  <c r="AA176" i="2"/>
  <c r="Y176" i="2"/>
  <c r="W176" i="2"/>
  <c r="BK176" i="2"/>
  <c r="N176" i="2"/>
  <c r="BF176" i="2"/>
  <c r="BI175" i="2"/>
  <c r="BH175" i="2"/>
  <c r="BG175" i="2"/>
  <c r="BE175" i="2"/>
  <c r="AA175" i="2"/>
  <c r="Y175" i="2"/>
  <c r="W175" i="2"/>
  <c r="BK175" i="2"/>
  <c r="N175" i="2"/>
  <c r="BF175" i="2"/>
  <c r="BI169" i="2"/>
  <c r="BH169" i="2"/>
  <c r="BG169" i="2"/>
  <c r="BE169" i="2"/>
  <c r="AA169" i="2"/>
  <c r="Y169" i="2"/>
  <c r="W169" i="2"/>
  <c r="BK169" i="2"/>
  <c r="N169" i="2"/>
  <c r="BF169" i="2"/>
  <c r="BI167" i="2"/>
  <c r="BH167" i="2"/>
  <c r="BG167" i="2"/>
  <c r="BE167" i="2"/>
  <c r="AA167" i="2"/>
  <c r="Y167" i="2"/>
  <c r="W167" i="2"/>
  <c r="BK167" i="2"/>
  <c r="N167" i="2"/>
  <c r="BF167" i="2"/>
  <c r="BI166" i="2"/>
  <c r="BH166" i="2"/>
  <c r="BG166" i="2"/>
  <c r="BE166" i="2"/>
  <c r="AA166" i="2"/>
  <c r="Y166" i="2"/>
  <c r="W166" i="2"/>
  <c r="BK166" i="2"/>
  <c r="N166" i="2"/>
  <c r="BF166" i="2"/>
  <c r="BI165" i="2"/>
  <c r="BH165" i="2"/>
  <c r="BG165" i="2"/>
  <c r="BE165" i="2"/>
  <c r="AA165" i="2"/>
  <c r="Y165" i="2"/>
  <c r="W165" i="2"/>
  <c r="BK165" i="2"/>
  <c r="N165" i="2"/>
  <c r="BF165" i="2"/>
  <c r="BI164" i="2"/>
  <c r="BH164" i="2"/>
  <c r="BG164" i="2"/>
  <c r="BE164" i="2"/>
  <c r="AA164" i="2"/>
  <c r="Y164" i="2"/>
  <c r="W164" i="2"/>
  <c r="BK164" i="2"/>
  <c r="N164" i="2"/>
  <c r="BF164" i="2"/>
  <c r="BI163" i="2"/>
  <c r="BH163" i="2"/>
  <c r="BG163" i="2"/>
  <c r="BE163" i="2"/>
  <c r="AA163" i="2"/>
  <c r="Y163" i="2"/>
  <c r="W163" i="2"/>
  <c r="BK163" i="2"/>
  <c r="N163" i="2"/>
  <c r="BF163" i="2"/>
  <c r="BI162" i="2"/>
  <c r="BH162" i="2"/>
  <c r="BG162" i="2"/>
  <c r="BE162" i="2"/>
  <c r="AA162" i="2"/>
  <c r="Y162" i="2"/>
  <c r="W162" i="2"/>
  <c r="BK162" i="2"/>
  <c r="N162" i="2"/>
  <c r="BF162" i="2"/>
  <c r="BI161" i="2"/>
  <c r="BH161" i="2"/>
  <c r="BG161" i="2"/>
  <c r="BE161" i="2"/>
  <c r="AA161" i="2"/>
  <c r="Y161" i="2"/>
  <c r="W161" i="2"/>
  <c r="BK161" i="2"/>
  <c r="N161" i="2"/>
  <c r="BF161" i="2"/>
  <c r="BI160" i="2"/>
  <c r="BH160" i="2"/>
  <c r="BG160" i="2"/>
  <c r="BE160" i="2"/>
  <c r="AA160" i="2"/>
  <c r="Y160" i="2"/>
  <c r="W160" i="2"/>
  <c r="BK160" i="2"/>
  <c r="N160" i="2"/>
  <c r="BF160" i="2"/>
  <c r="BI159" i="2"/>
  <c r="BH159" i="2"/>
  <c r="BG159" i="2"/>
  <c r="BE159" i="2"/>
  <c r="AA159" i="2"/>
  <c r="AA158" i="2"/>
  <c r="Y159" i="2"/>
  <c r="Y158" i="2"/>
  <c r="W159" i="2"/>
  <c r="W158" i="2"/>
  <c r="BK159" i="2"/>
  <c r="BK158" i="2"/>
  <c r="N158" i="2" s="1"/>
  <c r="N92" i="2" s="1"/>
  <c r="N159" i="2"/>
  <c r="BF159" i="2" s="1"/>
  <c r="BI157" i="2"/>
  <c r="BH157" i="2"/>
  <c r="BG157" i="2"/>
  <c r="BE157" i="2"/>
  <c r="AA157" i="2"/>
  <c r="Y157" i="2"/>
  <c r="W157" i="2"/>
  <c r="BK157" i="2"/>
  <c r="N157" i="2"/>
  <c r="BF157" i="2"/>
  <c r="BI150" i="2"/>
  <c r="BH150" i="2"/>
  <c r="BG150" i="2"/>
  <c r="BE150" i="2"/>
  <c r="AA150" i="2"/>
  <c r="Y150" i="2"/>
  <c r="W150" i="2"/>
  <c r="BK150" i="2"/>
  <c r="N150" i="2"/>
  <c r="BF150" i="2"/>
  <c r="BI149" i="2"/>
  <c r="BH149" i="2"/>
  <c r="BG149" i="2"/>
  <c r="BE149" i="2"/>
  <c r="AA149" i="2"/>
  <c r="AA148" i="2"/>
  <c r="Y149" i="2"/>
  <c r="Y148" i="2"/>
  <c r="W149" i="2"/>
  <c r="W148" i="2"/>
  <c r="BK149" i="2"/>
  <c r="BK148" i="2"/>
  <c r="N148" i="2" s="1"/>
  <c r="N91" i="2" s="1"/>
  <c r="N149" i="2"/>
  <c r="BF149" i="2" s="1"/>
  <c r="BI146" i="2"/>
  <c r="BH146" i="2"/>
  <c r="BG146" i="2"/>
  <c r="BE146" i="2"/>
  <c r="AA146" i="2"/>
  <c r="Y146" i="2"/>
  <c r="W146" i="2"/>
  <c r="BK146" i="2"/>
  <c r="N146" i="2"/>
  <c r="BF146" i="2"/>
  <c r="BI145" i="2"/>
  <c r="BH145" i="2"/>
  <c r="BG145" i="2"/>
  <c r="BE145" i="2"/>
  <c r="AA145" i="2"/>
  <c r="Y145" i="2"/>
  <c r="W145" i="2"/>
  <c r="BK145" i="2"/>
  <c r="N145" i="2"/>
  <c r="BF145" i="2"/>
  <c r="BI144" i="2"/>
  <c r="BH144" i="2"/>
  <c r="BG144" i="2"/>
  <c r="BE144" i="2"/>
  <c r="AA144" i="2"/>
  <c r="Y144" i="2"/>
  <c r="W144" i="2"/>
  <c r="BK144" i="2"/>
  <c r="N144" i="2"/>
  <c r="BF144" i="2"/>
  <c r="BI143" i="2"/>
  <c r="BH143" i="2"/>
  <c r="BG143" i="2"/>
  <c r="BE143" i="2"/>
  <c r="AA143" i="2"/>
  <c r="Y143" i="2"/>
  <c r="W143" i="2"/>
  <c r="BK143" i="2"/>
  <c r="N143" i="2"/>
  <c r="BF143" i="2"/>
  <c r="BI142" i="2"/>
  <c r="BH142" i="2"/>
  <c r="BG142" i="2"/>
  <c r="BE142" i="2"/>
  <c r="AA142" i="2"/>
  <c r="Y142" i="2"/>
  <c r="W142" i="2"/>
  <c r="BK142" i="2"/>
  <c r="N142" i="2"/>
  <c r="BF142" i="2"/>
  <c r="BI140" i="2"/>
  <c r="BH140" i="2"/>
  <c r="BG140" i="2"/>
  <c r="BE140" i="2"/>
  <c r="AA140" i="2"/>
  <c r="Y140" i="2"/>
  <c r="Y138" i="2" s="1"/>
  <c r="Y137" i="2" s="1"/>
  <c r="Y136" i="2" s="1"/>
  <c r="W140" i="2"/>
  <c r="BK140" i="2"/>
  <c r="N140" i="2"/>
  <c r="BF140" i="2"/>
  <c r="BI139" i="2"/>
  <c r="BH139" i="2"/>
  <c r="BG139" i="2"/>
  <c r="BE139" i="2"/>
  <c r="AA139" i="2"/>
  <c r="AA138" i="2"/>
  <c r="AA137" i="2" s="1"/>
  <c r="AA136" i="2" s="1"/>
  <c r="Y139" i="2"/>
  <c r="W139" i="2"/>
  <c r="W138" i="2"/>
  <c r="W137" i="2" s="1"/>
  <c r="W136" i="2" s="1"/>
  <c r="AU88" i="1" s="1"/>
  <c r="AU87" i="1" s="1"/>
  <c r="BK139" i="2"/>
  <c r="BK138" i="2" s="1"/>
  <c r="N139" i="2"/>
  <c r="BF139" i="2" s="1"/>
  <c r="M133" i="2"/>
  <c r="M132" i="2"/>
  <c r="F132" i="2"/>
  <c r="F130" i="2"/>
  <c r="F128" i="2"/>
  <c r="BI117" i="2"/>
  <c r="BH117" i="2"/>
  <c r="BG117" i="2"/>
  <c r="BE117" i="2"/>
  <c r="BI116" i="2"/>
  <c r="BH116" i="2"/>
  <c r="BG116" i="2"/>
  <c r="BE116" i="2"/>
  <c r="BI115" i="2"/>
  <c r="BH115" i="2"/>
  <c r="BG115" i="2"/>
  <c r="BE115" i="2"/>
  <c r="BI114" i="2"/>
  <c r="BH114" i="2"/>
  <c r="BG114" i="2"/>
  <c r="BE114" i="2"/>
  <c r="BI113" i="2"/>
  <c r="BH113" i="2"/>
  <c r="BG113" i="2"/>
  <c r="BE113" i="2"/>
  <c r="BI112" i="2"/>
  <c r="H36" i="2"/>
  <c r="BD88" i="1" s="1"/>
  <c r="BD87" i="1" s="1"/>
  <c r="W35" i="1" s="1"/>
  <c r="BH112" i="2"/>
  <c r="H35" i="2" s="1"/>
  <c r="BC88" i="1" s="1"/>
  <c r="BC87" i="1" s="1"/>
  <c r="BG112" i="2"/>
  <c r="H34" i="2"/>
  <c r="BB88" i="1" s="1"/>
  <c r="BB87" i="1" s="1"/>
  <c r="BE112" i="2"/>
  <c r="H32" i="2" s="1"/>
  <c r="AZ88" i="1" s="1"/>
  <c r="AZ87" i="1" s="1"/>
  <c r="M84" i="2"/>
  <c r="M83" i="2"/>
  <c r="F83" i="2"/>
  <c r="F81" i="2"/>
  <c r="F79" i="2"/>
  <c r="O15" i="2"/>
  <c r="E15" i="2"/>
  <c r="F84" i="2" s="1"/>
  <c r="O14" i="2"/>
  <c r="O9" i="2"/>
  <c r="M81" i="2" s="1"/>
  <c r="M130" i="2"/>
  <c r="F6" i="2"/>
  <c r="F127" i="2" s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C92" i="1"/>
  <c r="CH92" i="1"/>
  <c r="CB92" i="1"/>
  <c r="CG92" i="1"/>
  <c r="CA92" i="1"/>
  <c r="CF92" i="1"/>
  <c r="BZ92" i="1"/>
  <c r="CE92" i="1"/>
  <c r="CK91" i="1"/>
  <c r="CJ91" i="1"/>
  <c r="CI91" i="1"/>
  <c r="CH91" i="1"/>
  <c r="CG91" i="1"/>
  <c r="CF91" i="1"/>
  <c r="BZ91" i="1"/>
  <c r="CE91" i="1"/>
  <c r="AM83" i="1"/>
  <c r="L83" i="1"/>
  <c r="AM82" i="1"/>
  <c r="L82" i="1"/>
  <c r="AM80" i="1"/>
  <c r="L80" i="1"/>
  <c r="L78" i="1"/>
  <c r="L77" i="1"/>
  <c r="F133" i="2" l="1"/>
  <c r="F78" i="2"/>
  <c r="W33" i="1"/>
  <c r="AX87" i="1"/>
  <c r="W34" i="1"/>
  <c r="AY87" i="1"/>
  <c r="BK338" i="2"/>
  <c r="N338" i="2" s="1"/>
  <c r="N107" i="2" s="1"/>
  <c r="N339" i="2"/>
  <c r="N108" i="2" s="1"/>
  <c r="AV87" i="1"/>
  <c r="BK137" i="2"/>
  <c r="N138" i="2"/>
  <c r="N90" i="2" s="1"/>
  <c r="N223" i="2"/>
  <c r="N96" i="2" s="1"/>
  <c r="BK222" i="2"/>
  <c r="N222" i="2" s="1"/>
  <c r="N95" i="2" s="1"/>
  <c r="M32" i="2"/>
  <c r="AV88" i="1" s="1"/>
  <c r="N137" i="2" l="1"/>
  <c r="N89" i="2" s="1"/>
  <c r="BK136" i="2"/>
  <c r="N136" i="2" s="1"/>
  <c r="N88" i="2" s="1"/>
  <c r="N116" i="2" l="1"/>
  <c r="BF116" i="2" s="1"/>
  <c r="N114" i="2"/>
  <c r="BF114" i="2" s="1"/>
  <c r="M27" i="2"/>
  <c r="N117" i="2"/>
  <c r="BF117" i="2" s="1"/>
  <c r="N115" i="2"/>
  <c r="BF115" i="2" s="1"/>
  <c r="N113" i="2"/>
  <c r="BF113" i="2" s="1"/>
  <c r="N112" i="2"/>
  <c r="BF112" i="2" l="1"/>
  <c r="N111" i="2"/>
  <c r="M28" i="2" l="1"/>
  <c r="L119" i="2"/>
  <c r="H33" i="2"/>
  <c r="BA88" i="1" s="1"/>
  <c r="BA87" i="1" s="1"/>
  <c r="M33" i="2"/>
  <c r="AW88" i="1" s="1"/>
  <c r="AT88" i="1" s="1"/>
  <c r="W32" i="1" l="1"/>
  <c r="AW87" i="1"/>
  <c r="AS88" i="1"/>
  <c r="AS87" i="1" s="1"/>
  <c r="M30" i="2"/>
  <c r="L38" i="2" l="1"/>
  <c r="AG88" i="1"/>
  <c r="AK32" i="1"/>
  <c r="AT87" i="1"/>
  <c r="AN88" i="1" l="1"/>
  <c r="AG87" i="1"/>
  <c r="AG94" i="1" l="1"/>
  <c r="AG93" i="1"/>
  <c r="AG92" i="1"/>
  <c r="AG91" i="1"/>
  <c r="AN87" i="1"/>
  <c r="AK26" i="1"/>
  <c r="AV92" i="1" l="1"/>
  <c r="BY92" i="1" s="1"/>
  <c r="CD92" i="1"/>
  <c r="CD93" i="1"/>
  <c r="AV93" i="1"/>
  <c r="BY93" i="1" s="1"/>
  <c r="AV91" i="1"/>
  <c r="BY91" i="1" s="1"/>
  <c r="CD91" i="1"/>
  <c r="AG90" i="1"/>
  <c r="AN91" i="1"/>
  <c r="CD94" i="1"/>
  <c r="AV94" i="1"/>
  <c r="BY94" i="1" s="1"/>
  <c r="AN92" i="1" l="1"/>
  <c r="AN90" i="1" s="1"/>
  <c r="AN96" i="1" s="1"/>
  <c r="AK27" i="1"/>
  <c r="AK29" i="1" s="1"/>
  <c r="AK37" i="1" s="1"/>
  <c r="AG96" i="1"/>
  <c r="W31" i="1"/>
  <c r="AN93" i="1"/>
  <c r="AN94" i="1"/>
  <c r="AK31" i="1"/>
</calcChain>
</file>

<file path=xl/sharedStrings.xml><?xml version="1.0" encoding="utf-8"?>
<sst xmlns="http://schemas.openxmlformats.org/spreadsheetml/2006/main" count="2580" uniqueCount="631">
  <si>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</si>
  <si>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</si>
  <si>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</si>
  <si>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</si>
  <si>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</si>
  <si>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</si>
  <si>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</si>
  <si>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</si>
  <si>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</si>
  <si>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0,01</t>
  </si>
  <si>
    <t>20</t>
  </si>
  <si>
    <t>SÚHRNNÝ LIST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</si>
  <si>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</si>
  <si>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</si>
  <si>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</si>
  <si>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</si>
  <si>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</si>
  <si>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</si>
  <si>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</si>
  <si>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</si>
  <si>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</si>
  <si>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>HUNCOVCE</t>
  </si>
  <si>
    <t>Dátum:</t>
  </si>
  <si>
    <t>Objednávateľ:</t>
  </si>
  <si>
    <t>IČO:</t>
  </si>
  <si>
    <t>OBEC HUNCOVCE</t>
  </si>
  <si>
    <t>IČO DPH:</t>
  </si>
  <si>
    <t>Zhotoviteľ:</t>
  </si>
  <si>
    <t>Vyplň údaj</t>
  </si>
  <si>
    <t>Projektant:</t>
  </si>
  <si>
    <t>ING.PAVOL JURČO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</si>
  <si>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</si>
  <si>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</si>
  <si>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</si>
  <si>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</si>
  <si>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</si>
  <si>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</si>
  <si>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</si>
  <si>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</si>
  <si>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</si>
  <si>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</si>
  <si>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</si>
  <si>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</si>
  <si>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</si>
  <si>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</si>
  <si>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</si>
  <si>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</si>
  <si>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</si>
  <si>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</si>
  <si>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</si>
  <si>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</si>
  <si>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</si>
  <si>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</si>
  <si>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</si>
  <si>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</si>
  <si>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</si>
  <si>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</si>
  <si>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</si>
  <si>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</si>
  <si>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</si>
  <si>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</si>
  <si>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</si>
  <si>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</si>
  <si>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</si>
  <si>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</si>
  <si>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</si>
  <si>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</si>
  <si>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</si>
  <si>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</si>
  <si>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</si>
  <si>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</si>
  <si>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</si>
  <si>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</si>
  <si>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</si>
  <si>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</si>
  <si>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</si>
  <si>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{f18079d4-c300-4433-b15a-bcb98ed3533c}</t>
  </si>
  <si>
    <t>{00000000-0000-0000-0000-000000000000}</t>
  </si>
  <si>
    <t>/</t>
  </si>
  <si>
    <t>SO-01</t>
  </si>
  <si>
    <t>1</t>
  </si>
  <si>
    <t>{6c9787ff-731b-4b52-a50e-b0345c0affc2}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</si>
  <si>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</si>
  <si>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</si>
  <si>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</si>
  <si>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</si>
  <si>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</si>
  <si>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</si>
  <si>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</si>
  <si>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</si>
  <si>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</si>
  <si>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</si>
  <si>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</si>
  <si>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</si>
  <si>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</si>
  <si>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</si>
  <si>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</si>
  <si>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</si>
  <si>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</si>
  <si>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</si>
  <si>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</si>
  <si>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</si>
  <si>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</si>
  <si>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</si>
  <si>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</si>
  <si>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</si>
  <si>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</si>
  <si>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</si>
  <si>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</si>
  <si>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</si>
  <si>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</si>
  <si>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</si>
  <si>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721 - Zdravotechnika</t>
  </si>
  <si>
    <t xml:space="preserve">    725 - Zdravotechnika - zariaď. predmety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</si>
  <si>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</si>
  <si>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</si>
  <si>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</si>
  <si>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</si>
  <si>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771 - Podlahy z dlaždíc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</si>
  <si>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</si>
  <si>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</si>
  <si>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</si>
  <si>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M - Práce a dodávky M</t>
  </si>
  <si>
    <t xml:space="preserve">    21-M - Elektromontáže</t>
  </si>
  <si>
    <t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</si>
  <si>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</si>
  <si>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</si>
  <si>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</si>
  <si>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</si>
  <si>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</si>
  <si>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</si>
  <si>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</si>
  <si>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</si>
  <si>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</si>
  <si>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</si>
  <si>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</si>
  <si>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</si>
  <si>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</si>
  <si>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</si>
  <si>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</si>
  <si>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</si>
  <si>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</si>
  <si>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</si>
  <si>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</si>
  <si>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</si>
  <si>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</si>
  <si>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</si>
  <si>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</si>
  <si>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</si>
  <si>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</si>
  <si>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</si>
  <si>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113202111</t>
  </si>
  <si>
    <t>Vytrhanie obrúb kamenných, s vybúraním lôžka, z krajníkov alebo obrubníkov stojatých,  -0,14500t</t>
  </si>
  <si>
    <t>m</t>
  </si>
  <si>
    <t>4</t>
  </si>
  <si>
    <t>575481189</t>
  </si>
  <si>
    <t>122201101</t>
  </si>
  <si>
    <t>Odkopávka a prekopávka nezapažená v hornine 3, do 100 m3</t>
  </si>
  <si>
    <t>m3</t>
  </si>
  <si>
    <t>-810328865</t>
  </si>
  <si>
    <t>47,005*0,20</t>
  </si>
  <si>
    <t>VV</t>
  </si>
  <si>
    <t>3</t>
  </si>
  <si>
    <t>122201109</t>
  </si>
  <si>
    <t>Odkopávky a prekopávky nezapažené. Príplatok k cenám za lepivosť horniny 3</t>
  </si>
  <si>
    <t>2411702</t>
  </si>
  <si>
    <t>162501102</t>
  </si>
  <si>
    <t xml:space="preserve">Vodorovné premiestnenie výkopku  po spevnenej ceste z  horniny tr.1-4, do 100 m3 na vzdialenosť do 3000 m </t>
  </si>
  <si>
    <t>1692828292</t>
  </si>
  <si>
    <t>5</t>
  </si>
  <si>
    <t>167101101</t>
  </si>
  <si>
    <t>Nakladanie neuľahnutého výkopku z hornín tr.1-4 do 100 m3</t>
  </si>
  <si>
    <t>-2066493905</t>
  </si>
  <si>
    <t>6</t>
  </si>
  <si>
    <t>171201101</t>
  </si>
  <si>
    <t>Uloženie sypaniny do násypov s rozprestretím sypaniny vo vrstvách a s hrubým urovnaním nezhutnených</t>
  </si>
  <si>
    <t>-1962126204</t>
  </si>
  <si>
    <t>7</t>
  </si>
  <si>
    <t>181101101</t>
  </si>
  <si>
    <t>Úprava pláne v zárezoch v hornine 1-4 bez zhutnenia</t>
  </si>
  <si>
    <t>m2</t>
  </si>
  <si>
    <t>-1563667533</t>
  </si>
  <si>
    <t>47,005</t>
  </si>
  <si>
    <t>8</t>
  </si>
  <si>
    <t>564861111</t>
  </si>
  <si>
    <t>Podklad zo štrkodrviny s rozprestretím a zhutnením, po zhutnení hr. 200 mm</t>
  </si>
  <si>
    <t>580126948</t>
  </si>
  <si>
    <t>9</t>
  </si>
  <si>
    <t>596911112</t>
  </si>
  <si>
    <t>Kladenie zámkovej dlažby  hr. 6 cm pre peších nad 20 m2</t>
  </si>
  <si>
    <t>1227929283</t>
  </si>
  <si>
    <t>"okapový chodník"</t>
  </si>
  <si>
    <t>(3,73+0,5)*0,5+2,2*0,50</t>
  </si>
  <si>
    <t>(3,88+0,5)*0,50+2,2*0,50</t>
  </si>
  <si>
    <t>"spevnená plocha"</t>
  </si>
  <si>
    <t>40,50</t>
  </si>
  <si>
    <t>Súčet</t>
  </si>
  <si>
    <t>10</t>
  </si>
  <si>
    <t>M</t>
  </si>
  <si>
    <t>5921950790</t>
  </si>
  <si>
    <t xml:space="preserve">Dlažba zamková 14x21x6 cm </t>
  </si>
  <si>
    <t>50447687</t>
  </si>
  <si>
    <t>11</t>
  </si>
  <si>
    <t>611461111</t>
  </si>
  <si>
    <t>Príprava vnútorného podkladu stropov, cementový Prednástrek , ručné nanášanie</t>
  </si>
  <si>
    <t>-946071833</t>
  </si>
  <si>
    <t>12</t>
  </si>
  <si>
    <t>611461115</t>
  </si>
  <si>
    <t>Príprava vnútorného podkladu stropov, hĺbková penetracia</t>
  </si>
  <si>
    <t>1725372371</t>
  </si>
  <si>
    <t>13</t>
  </si>
  <si>
    <t>611461135</t>
  </si>
  <si>
    <t>Vnútorná omietka stropov, vápennocementová, strojné miešanie, ručné nanášanie, Baumit Jadrová omietka hr. 8 mm</t>
  </si>
  <si>
    <t>-1602107450</t>
  </si>
  <si>
    <t>14</t>
  </si>
  <si>
    <t>611461184</t>
  </si>
  <si>
    <t>Vnútorná omietka stropov štuková, strojné miešanie, ručné nanášanie,hr. 3 mm</t>
  </si>
  <si>
    <t>-585121895</t>
  </si>
  <si>
    <t>15</t>
  </si>
  <si>
    <t>611481112</t>
  </si>
  <si>
    <t>Potiahnutie stropov vnútorných, pletivom keramickým</t>
  </si>
  <si>
    <t>1068146100</t>
  </si>
  <si>
    <t>16</t>
  </si>
  <si>
    <t>612465111</t>
  </si>
  <si>
    <t>Príprava vnútorného podkladu stien, cementový Prednástrek , ručné nanášanie</t>
  </si>
  <si>
    <t>-1389933260</t>
  </si>
  <si>
    <t>17</t>
  </si>
  <si>
    <t>612465113</t>
  </si>
  <si>
    <t>Príprava vnútorného podkladu stien hĺbková penetrácia</t>
  </si>
  <si>
    <t>-29215145</t>
  </si>
  <si>
    <t>18</t>
  </si>
  <si>
    <t>612465135</t>
  </si>
  <si>
    <t xml:space="preserve">Vnútorná omietka stien, vápennocementová, strojné miešanie, ručné nanášanie, Baumit Jadrová omietka hr. 10 mm </t>
  </si>
  <si>
    <t>-991283016</t>
  </si>
  <si>
    <t>19</t>
  </si>
  <si>
    <t>612465184</t>
  </si>
  <si>
    <t>Vnútorná omietka stien štuková BAUMIT, strojné miešanie, ručné nanášanie, Baumit VivaRenova hr. 3 mm</t>
  </si>
  <si>
    <t>359983020</t>
  </si>
  <si>
    <t>63,546-32,824</t>
  </si>
  <si>
    <t>622422131</t>
  </si>
  <si>
    <t xml:space="preserve">Oprava vonkajších omietok vápenných a vápenocem. stupeň členitosti Ia II </t>
  </si>
  <si>
    <t>-786694017</t>
  </si>
  <si>
    <t>"objekt chladiaceho boxu"</t>
  </si>
  <si>
    <t>25,00*2</t>
  </si>
  <si>
    <t>4,7*3,1*2</t>
  </si>
  <si>
    <t>3,00</t>
  </si>
  <si>
    <t>21</t>
  </si>
  <si>
    <t>622472007</t>
  </si>
  <si>
    <t xml:space="preserve">Príprava podkladu pre vonkajšie nátery, silikónová penetracia  </t>
  </si>
  <si>
    <t>-1115990208</t>
  </si>
  <si>
    <t>22</t>
  </si>
  <si>
    <t>622491344</t>
  </si>
  <si>
    <t>Náter stien vonkajší krycí silikónový, dvojnásobný</t>
  </si>
  <si>
    <t>203153430</t>
  </si>
  <si>
    <t>23</t>
  </si>
  <si>
    <t>631311131</t>
  </si>
  <si>
    <t>Doplnenie existujúcich mazanín prostým betónom bez poteru o ploche do 1 m2 a hr.do 240 mm</t>
  </si>
  <si>
    <t>-826482408</t>
  </si>
  <si>
    <t>"P03"   0,50</t>
  </si>
  <si>
    <t>24</t>
  </si>
  <si>
    <t>632440031</t>
  </si>
  <si>
    <t>Penetračný náter pred nanesením samonivelizačných poterov  (jednonásobný)</t>
  </si>
  <si>
    <t>1561445512</t>
  </si>
  <si>
    <t>25</t>
  </si>
  <si>
    <t>632450305</t>
  </si>
  <si>
    <t>Samonivelizačná podlahová , hr. 15 mm</t>
  </si>
  <si>
    <t>-1631321783</t>
  </si>
  <si>
    <t>"P03"   19,60</t>
  </si>
  <si>
    <t>26</t>
  </si>
  <si>
    <t>916561112</t>
  </si>
  <si>
    <t>Osadenie záhonového alebo parkového obrubníka betón., do lôžka z bet. pros. tr. C 16/20 s bočnou oporou</t>
  </si>
  <si>
    <t>-781977353</t>
  </si>
  <si>
    <t>3,73+0,5+2,2+0,5+0,5</t>
  </si>
  <si>
    <t>3,88+0,5+2,2+0,5+0,5</t>
  </si>
  <si>
    <t>4,5+5,5+3,35+9,55+3,35</t>
  </si>
  <si>
    <t>27</t>
  </si>
  <si>
    <t>5921954630</t>
  </si>
  <si>
    <t xml:space="preserve">Premac  OBRUBNÍK PARKOVÝ 100x20x5 cm </t>
  </si>
  <si>
    <t>ks</t>
  </si>
  <si>
    <t>990358250</t>
  </si>
  <si>
    <t>28</t>
  </si>
  <si>
    <t>919735114</t>
  </si>
  <si>
    <t>Rezanie existujúceho asfaltového krytu alebo podkladu hĺbky nad 150 do 200 mm</t>
  </si>
  <si>
    <t>-1959865649</t>
  </si>
  <si>
    <t>29</t>
  </si>
  <si>
    <t>919735124</t>
  </si>
  <si>
    <t>Rezanie existujúceho betónového krytu alebo podkladu hĺbky nad 150 do 200 mm</t>
  </si>
  <si>
    <t>1736440444</t>
  </si>
  <si>
    <t>30</t>
  </si>
  <si>
    <t>-2127160213</t>
  </si>
  <si>
    <t>5,5+3,4</t>
  </si>
  <si>
    <t>31</t>
  </si>
  <si>
    <t>941941041</t>
  </si>
  <si>
    <t>Montáž lešenia ľahkého pracovného radového s podlahami šírky nad 1,00 do 1,20 m, výšky do 10 m</t>
  </si>
  <si>
    <t>-142399356</t>
  </si>
  <si>
    <t>(5,56+1,2*2)*(5,6-1,2)</t>
  </si>
  <si>
    <t>(5,56+1,2*2)*(6,0-1,2)</t>
  </si>
  <si>
    <t>(4,65+1,2*2)*(3,45-1,2)*2</t>
  </si>
  <si>
    <t>32</t>
  </si>
  <si>
    <t>941941291</t>
  </si>
  <si>
    <t>Príplatok za prvý a každý ďalší i začatý mesiac použitia lešenia ľahkého pracovného radového s podlahami šírky nad 1,00 do 1,20 m, výšky do 10 m</t>
  </si>
  <si>
    <t>955236272</t>
  </si>
  <si>
    <t>104,422*2</t>
  </si>
  <si>
    <t>33</t>
  </si>
  <si>
    <t>941944841</t>
  </si>
  <si>
    <t>Demontáž lešenia ľahkého pracovného radového bez podláh šírky nad 1,00 do 1,20 m, výšky do 10 m</t>
  </si>
  <si>
    <t>615180536</t>
  </si>
  <si>
    <t>34</t>
  </si>
  <si>
    <t>941955004</t>
  </si>
  <si>
    <t>Lešenie ľahké pracovné pomocné s výškou lešeňovej podlahy nad 2,50 do 3,5 m</t>
  </si>
  <si>
    <t>1187462710</t>
  </si>
  <si>
    <t>35</t>
  </si>
  <si>
    <t>952901114</t>
  </si>
  <si>
    <t>Vyčistenie budov pri výške podlaží nad 4m</t>
  </si>
  <si>
    <t>263175867</t>
  </si>
  <si>
    <t>19,6</t>
  </si>
  <si>
    <t>36</t>
  </si>
  <si>
    <t>965042241</t>
  </si>
  <si>
    <t>Búranie podkladov pod dlažby, liatych dlažieb a mazanín,betón,liaty asfalt hr.nad 100 mm, plochy nad 4 m2 -2,20000t</t>
  </si>
  <si>
    <t>-1385400717</t>
  </si>
  <si>
    <t>"ryha ZT"</t>
  </si>
  <si>
    <t>0,50</t>
  </si>
  <si>
    <t>37</t>
  </si>
  <si>
    <t>1731461029</t>
  </si>
  <si>
    <t>"existujúca komunikácia"</t>
  </si>
  <si>
    <t>40,50*0,20</t>
  </si>
  <si>
    <t>38</t>
  </si>
  <si>
    <t>978012191</t>
  </si>
  <si>
    <t>Otlčenie omietok stropov vnútorných rákosovaných vápenných alebo vápennocementových v rozsahu do 100 %,  -0,05000t</t>
  </si>
  <si>
    <t>-1859733126</t>
  </si>
  <si>
    <t>39</t>
  </si>
  <si>
    <t>978013191</t>
  </si>
  <si>
    <t>Otlčenie omietok stien vnútorných vápenných alebo vápennocementových v rozsahu do 100 %,  -0,04600t</t>
  </si>
  <si>
    <t>1261708544</t>
  </si>
  <si>
    <t>40</t>
  </si>
  <si>
    <t>979081111</t>
  </si>
  <si>
    <t>Odvoz sutiny a vybúraných hmôt na skládku do 1 km</t>
  </si>
  <si>
    <t>t</t>
  </si>
  <si>
    <t>-1736172329</t>
  </si>
  <si>
    <t>41</t>
  </si>
  <si>
    <t>979081121</t>
  </si>
  <si>
    <t>Odvoz sutiny a vybúraných hmôt na skládku za každý ďalší 1 km</t>
  </si>
  <si>
    <t>1995055844</t>
  </si>
  <si>
    <t>31,576*3</t>
  </si>
  <si>
    <t>42</t>
  </si>
  <si>
    <t>979082111</t>
  </si>
  <si>
    <t>Vnútrostavenisková doprava sutiny a vybúraných hmôt do 10 m</t>
  </si>
  <si>
    <t>-653543883</t>
  </si>
  <si>
    <t>43</t>
  </si>
  <si>
    <t>979089012</t>
  </si>
  <si>
    <t>Poplatok za skladovanie - betón, tehly, dlaždice (17 01 ), ostatné</t>
  </si>
  <si>
    <t>-921340735</t>
  </si>
  <si>
    <t>44</t>
  </si>
  <si>
    <t>9-pc-001</t>
  </si>
  <si>
    <t>Chladiaci box CHZDS 87/2 (D+M)</t>
  </si>
  <si>
    <t>celok</t>
  </si>
  <si>
    <t>64</t>
  </si>
  <si>
    <t>-1188177912</t>
  </si>
  <si>
    <t>45</t>
  </si>
  <si>
    <t>999281111</t>
  </si>
  <si>
    <t>Presun hmôt pre opravy a údržbu objektov vrátane vonkajších plášťov výšky do 25 m</t>
  </si>
  <si>
    <t>-36273841</t>
  </si>
  <si>
    <t>46</t>
  </si>
  <si>
    <t>711411PC1</t>
  </si>
  <si>
    <t>Izolácia proti povrchovej vode,FLEXDICHT, betón. podklad, vodorovná</t>
  </si>
  <si>
    <t>-1619428441</t>
  </si>
  <si>
    <t>"včítane rohovej pásky DYCHTBAND"</t>
  </si>
  <si>
    <t>"P03"   19,60*1,2</t>
  </si>
  <si>
    <t>47</t>
  </si>
  <si>
    <t>998711202</t>
  </si>
  <si>
    <t>Presun hmôt pre izoláciu proti vode v objektoch výšky nad 6 do 12 m</t>
  </si>
  <si>
    <t>%</t>
  </si>
  <si>
    <t>-331067251</t>
  </si>
  <si>
    <t>48</t>
  </si>
  <si>
    <t>7212113pc</t>
  </si>
  <si>
    <t>Podlahový vpust so zápachovou uzávierkou (D+M)</t>
  </si>
  <si>
    <t>-991208462</t>
  </si>
  <si>
    <t>49</t>
  </si>
  <si>
    <t>7212113pc3</t>
  </si>
  <si>
    <t>Rozvody ZTI (D+M)</t>
  </si>
  <si>
    <t>-117988197</t>
  </si>
  <si>
    <t>"rozvody, dopojenie zariaď.predmetov"  1</t>
  </si>
  <si>
    <t>50</t>
  </si>
  <si>
    <t>998721102</t>
  </si>
  <si>
    <t>Presun hmôt pre vnútornú kanalizáciu v objektoch výšky nad 6 do 12 m</t>
  </si>
  <si>
    <t>1598193811</t>
  </si>
  <si>
    <t>51</t>
  </si>
  <si>
    <t>725219201</t>
  </si>
  <si>
    <t>Montáž umývadla na konzoly, bez výtokovej armatúry</t>
  </si>
  <si>
    <t>súb.</t>
  </si>
  <si>
    <t>393628705</t>
  </si>
  <si>
    <t>52</t>
  </si>
  <si>
    <t>6424310533</t>
  </si>
  <si>
    <t xml:space="preserve">Umývadlo 55x45cm </t>
  </si>
  <si>
    <t>1451394467</t>
  </si>
  <si>
    <t>53</t>
  </si>
  <si>
    <t>725333360</t>
  </si>
  <si>
    <t xml:space="preserve">Montáž výlevky keramickej voľne stojacej bez výtokovej armatúry </t>
  </si>
  <si>
    <t>1459613540</t>
  </si>
  <si>
    <t>54</t>
  </si>
  <si>
    <t>6420144370</t>
  </si>
  <si>
    <t xml:space="preserve">Výlevka  </t>
  </si>
  <si>
    <t>1600443822</t>
  </si>
  <si>
    <t>55</t>
  </si>
  <si>
    <t>725829201</t>
  </si>
  <si>
    <t>Montáž batérie umývadlovej a drezovej nástennej pákovej, alebo klasickej</t>
  </si>
  <si>
    <t>1916976166</t>
  </si>
  <si>
    <t>56</t>
  </si>
  <si>
    <t>5514671040</t>
  </si>
  <si>
    <t xml:space="preserve">Batéria  </t>
  </si>
  <si>
    <t>300235751</t>
  </si>
  <si>
    <t>57</t>
  </si>
  <si>
    <t>998725102</t>
  </si>
  <si>
    <t>Presun hmôt pre zariaďovacie predmety v objektoch výšky nad 6 do 12 m</t>
  </si>
  <si>
    <t>-604168315</t>
  </si>
  <si>
    <t>58</t>
  </si>
  <si>
    <t>762341202</t>
  </si>
  <si>
    <t>Montáž latovania zložitých striech pre sklon do 60°</t>
  </si>
  <si>
    <t>-1494603884</t>
  </si>
  <si>
    <t>300,00</t>
  </si>
  <si>
    <t>59</t>
  </si>
  <si>
    <t>762341253</t>
  </si>
  <si>
    <t>Montáž kontralát pre sklon nad 35°</t>
  </si>
  <si>
    <t>2039804</t>
  </si>
  <si>
    <t>65,00</t>
  </si>
  <si>
    <t>60</t>
  </si>
  <si>
    <t>6051506900</t>
  </si>
  <si>
    <t>Hranol mäkké rezivo - omietané smrek hranolček 25-100 cm2 mäkké rezivo</t>
  </si>
  <si>
    <t>-1751052502</t>
  </si>
  <si>
    <t>"lata 50/50-T32"   0,05*0,05*300,00*1,10</t>
  </si>
  <si>
    <t>"kontralata 50/50-T33"   0,05*0,05*65,00*1,10</t>
  </si>
  <si>
    <t>61</t>
  </si>
  <si>
    <t>762341811</t>
  </si>
  <si>
    <t>Demontáž debnenia striech rovných, oblúkových do 60°, z dosiek hrubých, hobľovaných,  -0.01600t</t>
  </si>
  <si>
    <t>-274245242</t>
  </si>
  <si>
    <t>62</t>
  </si>
  <si>
    <t>762395000</t>
  </si>
  <si>
    <t>Spojovacie prostriedky  pre viazané konštrukcie krovov, debnenie a laťovanie, nadstrešné konštr., spádové kliny - svorky, dosky, klince, pásová oceľ, vruty</t>
  </si>
  <si>
    <t>-1207028018</t>
  </si>
  <si>
    <t>365,00*(0,05*0,05)</t>
  </si>
  <si>
    <t>63</t>
  </si>
  <si>
    <t>998762202</t>
  </si>
  <si>
    <t>Presun hmôt pre konštrukcie tesárske v objektoch výšky do 12 m</t>
  </si>
  <si>
    <t>1082780989</t>
  </si>
  <si>
    <t>764171821</t>
  </si>
  <si>
    <t>Krytina profilovaná - minerálny posyp, sklon strechy nad 30° do 45°</t>
  </si>
  <si>
    <t>-765726111</t>
  </si>
  <si>
    <t>(5,56+0,45*22)*(4,62+0,10+0,30)*1,22</t>
  </si>
  <si>
    <t>65</t>
  </si>
  <si>
    <t>764171831</t>
  </si>
  <si>
    <t>Krytina - záveterná lišta/okrajová, sklon strechy 30° od 45°</t>
  </si>
  <si>
    <t>1554115778</t>
  </si>
  <si>
    <t>"K9"  4,1*2+2,8*2</t>
  </si>
  <si>
    <t>66</t>
  </si>
  <si>
    <t>764171837</t>
  </si>
  <si>
    <t>Krytina - hrebene z hrebenáčov s vetracím pásom, sklon strechy od 30° od 45°</t>
  </si>
  <si>
    <t>-500141914</t>
  </si>
  <si>
    <t>"K8"   4,6+0,1</t>
  </si>
  <si>
    <t>67</t>
  </si>
  <si>
    <t>764171843</t>
  </si>
  <si>
    <t>Krytina - čelo hrebenáča, sklon strechy od 30° do 45°</t>
  </si>
  <si>
    <t>2043931910</t>
  </si>
  <si>
    <t>68</t>
  </si>
  <si>
    <t>764171846</t>
  </si>
  <si>
    <t>Krytina  - odkvapové lemovanie, sklon strechy od 30° do 45°</t>
  </si>
  <si>
    <t>1296169937</t>
  </si>
  <si>
    <t>"K6"   5,0*2</t>
  </si>
  <si>
    <t>"K5"   5,0*2</t>
  </si>
  <si>
    <t>69</t>
  </si>
  <si>
    <t>764171849</t>
  </si>
  <si>
    <t>Krytina - ukončujúca lišta, sklon strechy 30° od 45°</t>
  </si>
  <si>
    <t>1000347937</t>
  </si>
  <si>
    <t>"K10"   1,3*2</t>
  </si>
  <si>
    <t>70</t>
  </si>
  <si>
    <t>764171917</t>
  </si>
  <si>
    <t>Krytina - vetracia mriežka šírky 8 cm</t>
  </si>
  <si>
    <t>-2017681886</t>
  </si>
  <si>
    <t>"K7"   5,0*2</t>
  </si>
  <si>
    <t>71</t>
  </si>
  <si>
    <t>764172126</t>
  </si>
  <si>
    <t>Snehová zábrana pre krytiny v tvare škridle, sklon strechy do 45°</t>
  </si>
  <si>
    <t>162899674</t>
  </si>
  <si>
    <t>"K12"   5,0*2</t>
  </si>
  <si>
    <t>72</t>
  </si>
  <si>
    <t>764352810</t>
  </si>
  <si>
    <t>Demontáž žľabov pododkvapových polkruhových so sklonom do 30st. rš 330 mm,  -0,00330t</t>
  </si>
  <si>
    <t>-1471723784</t>
  </si>
  <si>
    <t>73</t>
  </si>
  <si>
    <t>764430840</t>
  </si>
  <si>
    <t>Demontáž oplechovania múrov a nadmuroviek rš od 330 do 500 mm,  -0,00230t</t>
  </si>
  <si>
    <t>-328150582</t>
  </si>
  <si>
    <t>74</t>
  </si>
  <si>
    <t>764451804</t>
  </si>
  <si>
    <t>Demontáž odpadových rúr štvorcových so stranou od 120 do 150 mm,  -0,00418t</t>
  </si>
  <si>
    <t>-1759605210</t>
  </si>
  <si>
    <t>75</t>
  </si>
  <si>
    <t>764751112</t>
  </si>
  <si>
    <t>Odpadová rúra kruhová D 100 mm poplast.plech</t>
  </si>
  <si>
    <t>1542391492</t>
  </si>
  <si>
    <t>"K3"   3,0+3,2</t>
  </si>
  <si>
    <t>76</t>
  </si>
  <si>
    <t>764751132</t>
  </si>
  <si>
    <t>Koleno odpadovej rúry D 100 mm poplast.plech</t>
  </si>
  <si>
    <t>892680351</t>
  </si>
  <si>
    <t>"K3"   2</t>
  </si>
  <si>
    <t>77</t>
  </si>
  <si>
    <t>764751142</t>
  </si>
  <si>
    <t>Výtokové koleno potrubia D 100 mm poplast.plech</t>
  </si>
  <si>
    <t>-267720334</t>
  </si>
  <si>
    <t>"K3"  2</t>
  </si>
  <si>
    <t>78</t>
  </si>
  <si>
    <t>764751152</t>
  </si>
  <si>
    <t>Odskok odtokového potrubia D 100 mm poplast.plech</t>
  </si>
  <si>
    <t>464819594</t>
  </si>
  <si>
    <t>79</t>
  </si>
  <si>
    <t>764761123</t>
  </si>
  <si>
    <t>Žľab pododkvapový polkruhový R 190 mm, vrátane čela, hákov, rohov, kútov poplast.plech</t>
  </si>
  <si>
    <t>840568240</t>
  </si>
  <si>
    <t>"K2"   5,0*2</t>
  </si>
  <si>
    <t>80</t>
  </si>
  <si>
    <t>764761233</t>
  </si>
  <si>
    <t>Žľabový kotlík k polkruhovým žľabom D 190 mm poplast.plech</t>
  </si>
  <si>
    <t>-674019754</t>
  </si>
  <si>
    <t>"K4"   2</t>
  </si>
  <si>
    <t>81</t>
  </si>
  <si>
    <t>998764202</t>
  </si>
  <si>
    <t>Presun hmôt pre konštrukcie klampiarske v objektoch výšky nad 6 do 12 m</t>
  </si>
  <si>
    <t>789661081</t>
  </si>
  <si>
    <t>82</t>
  </si>
  <si>
    <t>765361805</t>
  </si>
  <si>
    <t>Demontáž krytiny z asfaltových šindľov, do sutiny, sklon strechy do 45°, -0,012t</t>
  </si>
  <si>
    <t>1379168281</t>
  </si>
  <si>
    <t>83</t>
  </si>
  <si>
    <t>765901045</t>
  </si>
  <si>
    <t>Strešná fólia DÖRKEN Delta Vent N Plus od 22° do 35°, na krokvy</t>
  </si>
  <si>
    <t>24127582</t>
  </si>
  <si>
    <t>94,683</t>
  </si>
  <si>
    <t>84</t>
  </si>
  <si>
    <t>998765202</t>
  </si>
  <si>
    <t>Presun hmôt pre tvrdé krytiny v objektoch výšky nad 6 do 12 m</t>
  </si>
  <si>
    <t>657615958</t>
  </si>
  <si>
    <t>85</t>
  </si>
  <si>
    <t>766- PC-001</t>
  </si>
  <si>
    <t>Exterierové vchodové dvere (D+M)</t>
  </si>
  <si>
    <t>-925063679</t>
  </si>
  <si>
    <t>"včítane zámku a kovania"</t>
  </si>
  <si>
    <t>"D5"   1,6*2,75</t>
  </si>
  <si>
    <t>86</t>
  </si>
  <si>
    <t>766421213</t>
  </si>
  <si>
    <t>Montáž obloženia podhľadov rovných palubovkami na pero a drážku z mäkkého dreva, š. nad 80 do 100 mm</t>
  </si>
  <si>
    <t>-1046045045</t>
  </si>
  <si>
    <t>5,0*2*(0,45+0,20)</t>
  </si>
  <si>
    <t>(5,56+0,45*2)*1,22*(0,45+0,20)</t>
  </si>
  <si>
    <t>(5,56+0,45*2-2,0)*1,22*(0,45+0,20)</t>
  </si>
  <si>
    <t>87</t>
  </si>
  <si>
    <t>6119200017</t>
  </si>
  <si>
    <t>Tatranský profil smrek hr.15 mm x B=96 mm I. trieda</t>
  </si>
  <si>
    <t>-300345870</t>
  </si>
  <si>
    <t>15,16*1,04</t>
  </si>
  <si>
    <t>88</t>
  </si>
  <si>
    <t>766427112</t>
  </si>
  <si>
    <t>Montáž obloženia podhľadov, podkladový rošt</t>
  </si>
  <si>
    <t>1780332851</t>
  </si>
  <si>
    <t>15,16/0,5</t>
  </si>
  <si>
    <t>89</t>
  </si>
  <si>
    <t>6051718000</t>
  </si>
  <si>
    <t>Lata podkladná 60/40</t>
  </si>
  <si>
    <t>1736155415</t>
  </si>
  <si>
    <t>30,32*1,04</t>
  </si>
  <si>
    <t>90</t>
  </si>
  <si>
    <t>998766202</t>
  </si>
  <si>
    <t>Presun hmot pre konštrukcie stolárske v objektoch výšky nad 6 do 12 m</t>
  </si>
  <si>
    <t>-2085425719</t>
  </si>
  <si>
    <t>91</t>
  </si>
  <si>
    <t>771575109</t>
  </si>
  <si>
    <t>Montáž podláh z dlaždíc keramických do tmelu veľ. 300 x 300 mm</t>
  </si>
  <si>
    <t>1093657906</t>
  </si>
  <si>
    <t>92</t>
  </si>
  <si>
    <t>5978650320</t>
  </si>
  <si>
    <t>DLAŽBA protišmyková R10, rozmer 297x297x8 mm</t>
  </si>
  <si>
    <t>-1427454535</t>
  </si>
  <si>
    <t>93</t>
  </si>
  <si>
    <t>998771202</t>
  </si>
  <si>
    <t>Presun hmôt pre podlahy z dlaždíc v objektoch výšky nad 6 do 12 m</t>
  </si>
  <si>
    <t>-1785691213</t>
  </si>
  <si>
    <t>94</t>
  </si>
  <si>
    <t>781445018</t>
  </si>
  <si>
    <t>Montáž obkladov vnútor. stien z obkladačiek kladených do tmelu veľ. 200x200 mm</t>
  </si>
  <si>
    <t>-1709639958</t>
  </si>
  <si>
    <t>"m.č.06"</t>
  </si>
  <si>
    <t>(4,846+4,0)*2*2,0</t>
  </si>
  <si>
    <t>-1,6*2,0+1,6*0,2*2</t>
  </si>
  <si>
    <t>95</t>
  </si>
  <si>
    <t>5976574000</t>
  </si>
  <si>
    <t>Obkladačky keramické glazované jednofarebné hladké B 200x200 Ia</t>
  </si>
  <si>
    <t>1507981767</t>
  </si>
  <si>
    <t>96</t>
  </si>
  <si>
    <t>998781202</t>
  </si>
  <si>
    <t>Presun hmôt pre obklady keramické v objektoch výšky nad 6 do 12 m</t>
  </si>
  <si>
    <t>846514501</t>
  </si>
  <si>
    <t>97</t>
  </si>
  <si>
    <t>783617100</t>
  </si>
  <si>
    <t>Nátery stolárskych výrobkov olejové farby 2x lakovaním</t>
  </si>
  <si>
    <t>1340400978</t>
  </si>
  <si>
    <t>15,16*2,0</t>
  </si>
  <si>
    <t>98</t>
  </si>
  <si>
    <t>783782203</t>
  </si>
  <si>
    <t>Nátery tesárskych konštrukcií povrchová impregnácia Bochemitom QB</t>
  </si>
  <si>
    <t>1086507315</t>
  </si>
  <si>
    <t>(0,05+0,05)*2*365,00</t>
  </si>
  <si>
    <t>(0,06+0,04)*2*30,32</t>
  </si>
  <si>
    <t>15,00*2,25</t>
  </si>
  <si>
    <t>99</t>
  </si>
  <si>
    <t>784410110</t>
  </si>
  <si>
    <t>Penetrovanie jednonásobné jemnozrnných podkladov výšky nad 3, 80 m</t>
  </si>
  <si>
    <t>-782728654</t>
  </si>
  <si>
    <t>30,722+27,16</t>
  </si>
  <si>
    <t>100</t>
  </si>
  <si>
    <t>784452372</t>
  </si>
  <si>
    <t xml:space="preserve">Maľby z maliarskych zmesí Primalex, Farmal, ručne nanášané tónované dvojnásobné na jemnozrnný podklad výšky nad 3, 80 m   </t>
  </si>
  <si>
    <t>1814121936</t>
  </si>
  <si>
    <t>101</t>
  </si>
  <si>
    <t>21-M-01</t>
  </si>
  <si>
    <t>Elektro</t>
  </si>
  <si>
    <t>2097287440</t>
  </si>
  <si>
    <t>"zásuvkový a svietidlový rozvod"   1</t>
  </si>
  <si>
    <t>VP - Práce naviac</t>
  </si>
  <si>
    <t>PN</t>
  </si>
  <si>
    <t>Stavebné úpravy objektu márnice v obci Huncovce</t>
  </si>
  <si>
    <t>Márnica Huncovce</t>
  </si>
  <si>
    <t>SO-01 - Márnica Huncovce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</si>
</sst>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80008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7" fillId="0" borderId="0" xfId="0" applyFont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center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20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1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3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3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1" fillId="0" borderId="16" xfId="0" applyNumberFormat="1" applyFont="1" applyBorder="1" applyAlignment="1">
      <alignment vertical="center"/>
    </xf>
    <xf numFmtId="4" fontId="31" fillId="0" borderId="17" xfId="0" applyNumberFormat="1" applyFont="1" applyBorder="1" applyAlignment="1">
      <alignment vertical="center"/>
    </xf>
    <xf numFmtId="166" fontId="31" fillId="0" borderId="17" xfId="0" applyNumberFormat="1" applyFont="1" applyBorder="1" applyAlignment="1">
      <alignment vertical="center"/>
    </xf>
    <xf numFmtId="4" fontId="31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23" fillId="4" borderId="11" xfId="0" applyNumberFormat="1" applyFont="1" applyFill="1" applyBorder="1" applyAlignment="1" applyProtection="1">
      <alignment horizontal="center" vertical="center"/>
      <protection locked="0"/>
    </xf>
    <xf numFmtId="0" fontId="23" fillId="4" borderId="12" xfId="0" applyFont="1" applyFill="1" applyBorder="1" applyAlignment="1" applyProtection="1">
      <alignment horizontal="center" vertical="center"/>
      <protection locked="0"/>
    </xf>
    <xf numFmtId="4" fontId="23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3" fillId="4" borderId="14" xfId="0" applyNumberFormat="1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Border="1" applyAlignment="1" applyProtection="1">
      <alignment horizontal="center" vertical="center"/>
      <protection locked="0"/>
    </xf>
    <xf numFmtId="4" fontId="23" fillId="0" borderId="15" xfId="0" applyNumberFormat="1" applyFont="1" applyBorder="1" applyAlignment="1">
      <alignment vertical="center"/>
    </xf>
    <xf numFmtId="164" fontId="2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4" fontId="23" fillId="0" borderId="18" xfId="0" applyNumberFormat="1" applyFont="1" applyBorder="1" applyAlignment="1">
      <alignment vertical="center"/>
    </xf>
    <xf numFmtId="0" fontId="26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12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7" fontId="10" fillId="0" borderId="0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36" fillId="0" borderId="25" xfId="0" applyFont="1" applyBorder="1" applyAlignment="1" applyProtection="1">
      <alignment horizontal="center" vertical="center"/>
      <protection locked="0"/>
    </xf>
    <xf numFmtId="49" fontId="36" fillId="0" borderId="25" xfId="0" applyNumberFormat="1" applyFont="1" applyBorder="1" applyAlignment="1" applyProtection="1">
      <alignment horizontal="left" vertical="center" wrapText="1"/>
      <protection locked="0"/>
    </xf>
    <xf numFmtId="0" fontId="36" fillId="0" borderId="25" xfId="0" applyFont="1" applyBorder="1" applyAlignment="1" applyProtection="1">
      <alignment horizontal="center" vertical="center" wrapText="1"/>
      <protection locked="0"/>
    </xf>
    <xf numFmtId="167" fontId="36" fillId="0" borderId="25" xfId="0" applyNumberFormat="1" applyFont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2" fillId="0" borderId="0" xfId="0" applyNumberFormat="1" applyFont="1" applyBorder="1" applyAlignment="1">
      <alignment vertical="center"/>
    </xf>
    <xf numFmtId="4" fontId="21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30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 wrapText="1"/>
    </xf>
    <xf numFmtId="4" fontId="26" fillId="0" borderId="0" xfId="0" applyNumberFormat="1" applyFont="1" applyBorder="1" applyAlignment="1">
      <alignment horizontal="right" vertical="center"/>
    </xf>
    <xf numFmtId="4" fontId="26" fillId="0" borderId="0" xfId="0" applyNumberFormat="1" applyFont="1" applyBorder="1" applyAlignment="1">
      <alignment vertical="center"/>
    </xf>
    <xf numFmtId="4" fontId="26" fillId="6" borderId="0" xfId="0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21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5" fillId="0" borderId="0" xfId="0" applyNumberFormat="1" applyFont="1" applyBorder="1" applyAlignment="1"/>
    <xf numFmtId="4" fontId="33" fillId="0" borderId="0" xfId="0" applyNumberFormat="1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4" fontId="26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36" fillId="0" borderId="25" xfId="0" applyFont="1" applyBorder="1" applyAlignment="1" applyProtection="1">
      <alignment horizontal="left" vertical="center" wrapText="1"/>
      <protection locked="0"/>
    </xf>
    <xf numFmtId="4" fontId="36" fillId="4" borderId="25" xfId="0" applyNumberFormat="1" applyFont="1" applyFill="1" applyBorder="1" applyAlignment="1" applyProtection="1">
      <alignment vertical="center"/>
      <protection locked="0"/>
    </xf>
    <xf numFmtId="4" fontId="36" fillId="0" borderId="25" xfId="0" applyNumberFormat="1" applyFont="1" applyBorder="1" applyAlignment="1" applyProtection="1">
      <alignment vertical="center"/>
      <protection locked="0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4" fontId="0" fillId="0" borderId="25" xfId="0" applyNumberFormat="1" applyFont="1" applyBorder="1" applyAlignment="1">
      <alignment vertical="center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4" fontId="5" fillId="0" borderId="17" xfId="0" applyNumberFormat="1" applyFont="1" applyBorder="1" applyAlignment="1"/>
    <xf numFmtId="4" fontId="5" fillId="0" borderId="17" xfId="0" applyNumberFormat="1" applyFont="1" applyBorder="1" applyAlignment="1">
      <alignment vertical="center"/>
    </xf>
    <xf numFmtId="0" fontId="14" fillId="2" borderId="0" xfId="1" applyFont="1" applyFill="1" applyAlignment="1" applyProtection="1">
      <alignment horizontal="center"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7"/>
  <sheetViews>
    <sheetView showGridLines="0" tabSelected="1" workbookViewId="0">
      <pane ySplit="1" topLeftCell="A2" activePane="bottomLeft" state="frozen"/>
      <selection pane="bottomLeft" activeCell="BH10" sqref="BH10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4"/>
      <c r="AH1" s="14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8" t="s">
        <v>4</v>
      </c>
      <c r="BB1" s="18" t="s">
        <v>5</v>
      </c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T1" s="19" t="s">
        <v>6</v>
      </c>
      <c r="BU1" s="19" t="s">
        <v>6</v>
      </c>
    </row>
    <row r="2" spans="1:73" ht="36.950000000000003" customHeight="1">
      <c r="C2" s="198" t="s">
        <v>7</v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R2" s="233" t="s">
        <v>8</v>
      </c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S2" s="21" t="s">
        <v>9</v>
      </c>
      <c r="BT2" s="21" t="s">
        <v>10</v>
      </c>
    </row>
    <row r="3" spans="1:73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4"/>
      <c r="BS3" s="21" t="s">
        <v>9</v>
      </c>
      <c r="BT3" s="21" t="s">
        <v>10</v>
      </c>
    </row>
    <row r="4" spans="1:73" ht="36.950000000000003" customHeight="1">
      <c r="B4" s="25"/>
      <c r="C4" s="200" t="s">
        <v>11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6"/>
      <c r="AS4" s="20" t="s">
        <v>12</v>
      </c>
      <c r="BE4" s="27" t="s">
        <v>13</v>
      </c>
      <c r="BS4" s="21" t="s">
        <v>14</v>
      </c>
    </row>
    <row r="5" spans="1:73" ht="14.45" customHeight="1">
      <c r="B5" s="25"/>
      <c r="C5" s="28"/>
      <c r="D5" s="29" t="s">
        <v>15</v>
      </c>
      <c r="E5" s="28"/>
      <c r="F5" s="28"/>
      <c r="G5" s="28"/>
      <c r="H5" s="28"/>
      <c r="I5" s="28"/>
      <c r="J5" s="28"/>
      <c r="K5" s="204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8"/>
      <c r="AQ5" s="26"/>
      <c r="BE5" s="202" t="s">
        <v>16</v>
      </c>
      <c r="BS5" s="21" t="s">
        <v>9</v>
      </c>
    </row>
    <row r="6" spans="1:73" ht="36.950000000000003" customHeight="1">
      <c r="B6" s="25"/>
      <c r="C6" s="28"/>
      <c r="D6" s="31" t="s">
        <v>17</v>
      </c>
      <c r="E6" s="28"/>
      <c r="F6" s="28"/>
      <c r="G6" s="28"/>
      <c r="H6" s="28"/>
      <c r="I6" s="28"/>
      <c r="J6" s="28"/>
      <c r="K6" s="206" t="s">
        <v>628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8"/>
      <c r="AQ6" s="26"/>
      <c r="BE6" s="203"/>
      <c r="BS6" s="21" t="s">
        <v>9</v>
      </c>
    </row>
    <row r="7" spans="1:73" ht="14.45" customHeight="1">
      <c r="B7" s="25"/>
      <c r="C7" s="28"/>
      <c r="D7" s="32" t="s">
        <v>18</v>
      </c>
      <c r="E7" s="28"/>
      <c r="F7" s="28"/>
      <c r="G7" s="28"/>
      <c r="H7" s="28"/>
      <c r="I7" s="28"/>
      <c r="J7" s="28"/>
      <c r="K7" s="30" t="s">
        <v>5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2" t="s">
        <v>19</v>
      </c>
      <c r="AL7" s="28"/>
      <c r="AM7" s="28"/>
      <c r="AN7" s="30" t="s">
        <v>5</v>
      </c>
      <c r="AO7" s="28"/>
      <c r="AP7" s="28"/>
      <c r="AQ7" s="26"/>
      <c r="BE7" s="203"/>
      <c r="BS7" s="21" t="s">
        <v>9</v>
      </c>
    </row>
    <row r="8" spans="1:73" ht="14.45" customHeight="1">
      <c r="B8" s="25"/>
      <c r="C8" s="28"/>
      <c r="D8" s="32" t="s">
        <v>20</v>
      </c>
      <c r="E8" s="28"/>
      <c r="F8" s="28"/>
      <c r="G8" s="28"/>
      <c r="H8" s="28"/>
      <c r="I8" s="28"/>
      <c r="J8" s="28"/>
      <c r="K8" s="30" t="s">
        <v>21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2" t="s">
        <v>22</v>
      </c>
      <c r="AL8" s="28"/>
      <c r="AM8" s="28"/>
      <c r="AN8" s="197">
        <v>43739</v>
      </c>
      <c r="AO8" s="28"/>
      <c r="AP8" s="28"/>
      <c r="AQ8" s="26"/>
      <c r="BE8" s="203"/>
      <c r="BS8" s="21" t="s">
        <v>9</v>
      </c>
    </row>
    <row r="9" spans="1:73" ht="14.45" customHeight="1">
      <c r="B9" s="25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6"/>
      <c r="BE9" s="203"/>
      <c r="BS9" s="21" t="s">
        <v>9</v>
      </c>
    </row>
    <row r="10" spans="1:73" ht="14.45" customHeight="1">
      <c r="B10" s="25"/>
      <c r="C10" s="28"/>
      <c r="D10" s="32" t="s">
        <v>23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2" t="s">
        <v>24</v>
      </c>
      <c r="AL10" s="28"/>
      <c r="AM10" s="28"/>
      <c r="AN10" s="30" t="s">
        <v>5</v>
      </c>
      <c r="AO10" s="28"/>
      <c r="AP10" s="28"/>
      <c r="AQ10" s="26"/>
      <c r="BE10" s="203"/>
      <c r="BS10" s="21" t="s">
        <v>9</v>
      </c>
    </row>
    <row r="11" spans="1:73" ht="18.399999999999999" customHeight="1">
      <c r="B11" s="25"/>
      <c r="C11" s="28"/>
      <c r="D11" s="28"/>
      <c r="E11" s="30" t="s">
        <v>25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2" t="s">
        <v>26</v>
      </c>
      <c r="AL11" s="28"/>
      <c r="AM11" s="28"/>
      <c r="AN11" s="30" t="s">
        <v>5</v>
      </c>
      <c r="AO11" s="28"/>
      <c r="AP11" s="28"/>
      <c r="AQ11" s="26"/>
      <c r="BE11" s="203"/>
      <c r="BS11" s="21" t="s">
        <v>9</v>
      </c>
    </row>
    <row r="12" spans="1:73" ht="6.95" customHeight="1">
      <c r="B12" s="25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6"/>
      <c r="BE12" s="203"/>
      <c r="BS12" s="21" t="s">
        <v>9</v>
      </c>
    </row>
    <row r="13" spans="1:73" ht="14.45" customHeight="1">
      <c r="B13" s="25"/>
      <c r="C13" s="28"/>
      <c r="D13" s="32" t="s">
        <v>27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2" t="s">
        <v>24</v>
      </c>
      <c r="AL13" s="28"/>
      <c r="AM13" s="28"/>
      <c r="AN13" s="33" t="s">
        <v>28</v>
      </c>
      <c r="AO13" s="28"/>
      <c r="AP13" s="28"/>
      <c r="AQ13" s="26"/>
      <c r="BE13" s="203"/>
      <c r="BS13" s="21" t="s">
        <v>9</v>
      </c>
    </row>
    <row r="14" spans="1:73" ht="15">
      <c r="B14" s="25"/>
      <c r="C14" s="28"/>
      <c r="D14" s="28"/>
      <c r="E14" s="207" t="s">
        <v>28</v>
      </c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32" t="s">
        <v>26</v>
      </c>
      <c r="AL14" s="28"/>
      <c r="AM14" s="28"/>
      <c r="AN14" s="33" t="s">
        <v>28</v>
      </c>
      <c r="AO14" s="28"/>
      <c r="AP14" s="28"/>
      <c r="AQ14" s="26"/>
      <c r="BE14" s="203"/>
      <c r="BS14" s="21" t="s">
        <v>9</v>
      </c>
    </row>
    <row r="15" spans="1:73" ht="6.95" customHeight="1">
      <c r="B15" s="25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6"/>
      <c r="BE15" s="203"/>
      <c r="BS15" s="21" t="s">
        <v>6</v>
      </c>
    </row>
    <row r="16" spans="1:73" ht="14.45" customHeight="1">
      <c r="B16" s="25"/>
      <c r="C16" s="28"/>
      <c r="D16" s="32" t="s">
        <v>29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2" t="s">
        <v>24</v>
      </c>
      <c r="AL16" s="28"/>
      <c r="AM16" s="28"/>
      <c r="AN16" s="30" t="s">
        <v>5</v>
      </c>
      <c r="AO16" s="28"/>
      <c r="AP16" s="28"/>
      <c r="AQ16" s="26"/>
      <c r="BE16" s="203"/>
      <c r="BS16" s="21" t="s">
        <v>6</v>
      </c>
    </row>
    <row r="17" spans="2:71" ht="18.399999999999999" customHeight="1">
      <c r="B17" s="25"/>
      <c r="C17" s="28"/>
      <c r="D17" s="28"/>
      <c r="E17" s="30" t="s">
        <v>30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2" t="s">
        <v>26</v>
      </c>
      <c r="AL17" s="28"/>
      <c r="AM17" s="28"/>
      <c r="AN17" s="30" t="s">
        <v>5</v>
      </c>
      <c r="AO17" s="28"/>
      <c r="AP17" s="28"/>
      <c r="AQ17" s="26"/>
      <c r="BE17" s="203"/>
      <c r="BS17" s="21" t="s">
        <v>31</v>
      </c>
    </row>
    <row r="18" spans="2:71" ht="6.95" customHeight="1">
      <c r="B18" s="25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6"/>
      <c r="BE18" s="203"/>
      <c r="BS18" s="21" t="s">
        <v>9</v>
      </c>
    </row>
    <row r="19" spans="2:71" ht="14.45" customHeight="1">
      <c r="B19" s="25"/>
      <c r="C19" s="28"/>
      <c r="D19" s="32" t="s">
        <v>32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32" t="s">
        <v>24</v>
      </c>
      <c r="AL19" s="28"/>
      <c r="AM19" s="28"/>
      <c r="AN19" s="30" t="s">
        <v>5</v>
      </c>
      <c r="AO19" s="28"/>
      <c r="AP19" s="28"/>
      <c r="AQ19" s="26"/>
      <c r="BE19" s="203"/>
      <c r="BS19" s="21" t="s">
        <v>9</v>
      </c>
    </row>
    <row r="20" spans="2:71" ht="18.399999999999999" customHeight="1">
      <c r="B20" s="25"/>
      <c r="C20" s="28"/>
      <c r="D20" s="28"/>
      <c r="E20" s="30" t="s">
        <v>30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32" t="s">
        <v>26</v>
      </c>
      <c r="AL20" s="28"/>
      <c r="AM20" s="28"/>
      <c r="AN20" s="30" t="s">
        <v>5</v>
      </c>
      <c r="AO20" s="28"/>
      <c r="AP20" s="28"/>
      <c r="AQ20" s="26"/>
      <c r="BE20" s="203"/>
    </row>
    <row r="21" spans="2:71" ht="6.95" customHeight="1">
      <c r="B21" s="25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6"/>
      <c r="BE21" s="203"/>
    </row>
    <row r="22" spans="2:71" ht="15">
      <c r="B22" s="25"/>
      <c r="C22" s="28"/>
      <c r="D22" s="32" t="s">
        <v>33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6"/>
      <c r="BE22" s="203"/>
    </row>
    <row r="23" spans="2:71" ht="16.5" customHeight="1">
      <c r="B23" s="25"/>
      <c r="C23" s="28"/>
      <c r="D23" s="28"/>
      <c r="E23" s="209" t="s">
        <v>5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8"/>
      <c r="AP23" s="28"/>
      <c r="AQ23" s="26"/>
      <c r="BE23" s="203"/>
    </row>
    <row r="24" spans="2:71" ht="6.95" customHeight="1">
      <c r="B24" s="25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6"/>
      <c r="BE24" s="203"/>
    </row>
    <row r="25" spans="2:71" ht="6.95" customHeight="1">
      <c r="B25" s="25"/>
      <c r="C25" s="28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8"/>
      <c r="AQ25" s="26"/>
      <c r="BE25" s="203"/>
    </row>
    <row r="26" spans="2:71" ht="14.45" customHeight="1">
      <c r="B26" s="25"/>
      <c r="C26" s="28"/>
      <c r="D26" s="35" t="s">
        <v>34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10">
        <f>ROUND(AG87,2)</f>
        <v>0</v>
      </c>
      <c r="AL26" s="205"/>
      <c r="AM26" s="205"/>
      <c r="AN26" s="205"/>
      <c r="AO26" s="205"/>
      <c r="AP26" s="28"/>
      <c r="AQ26" s="26"/>
      <c r="BE26" s="203"/>
    </row>
    <row r="27" spans="2:71" ht="14.45" customHeight="1">
      <c r="B27" s="25"/>
      <c r="C27" s="28"/>
      <c r="D27" s="35" t="s">
        <v>35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10">
        <f>ROUND(AG90,2)</f>
        <v>0</v>
      </c>
      <c r="AL27" s="210"/>
      <c r="AM27" s="210"/>
      <c r="AN27" s="210"/>
      <c r="AO27" s="210"/>
      <c r="AP27" s="28"/>
      <c r="AQ27" s="26"/>
      <c r="BE27" s="203"/>
    </row>
    <row r="28" spans="2:71" s="1" customFormat="1" ht="6.95" customHeight="1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  <c r="BE28" s="203"/>
    </row>
    <row r="29" spans="2:71" s="1" customFormat="1" ht="25.9" customHeight="1">
      <c r="B29" s="36"/>
      <c r="C29" s="37"/>
      <c r="D29" s="39" t="s">
        <v>36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211">
        <f>ROUND(AK26+AK27,2)</f>
        <v>0</v>
      </c>
      <c r="AL29" s="212"/>
      <c r="AM29" s="212"/>
      <c r="AN29" s="212"/>
      <c r="AO29" s="212"/>
      <c r="AP29" s="37"/>
      <c r="AQ29" s="38"/>
      <c r="BE29" s="203"/>
    </row>
    <row r="30" spans="2:71" s="1" customFormat="1" ht="6.95" customHeight="1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  <c r="BE30" s="203"/>
    </row>
    <row r="31" spans="2:71" s="2" customFormat="1" ht="14.45" customHeight="1">
      <c r="B31" s="41"/>
      <c r="C31" s="42"/>
      <c r="D31" s="43" t="s">
        <v>37</v>
      </c>
      <c r="E31" s="42"/>
      <c r="F31" s="43" t="s">
        <v>38</v>
      </c>
      <c r="G31" s="42"/>
      <c r="H31" s="42"/>
      <c r="I31" s="42"/>
      <c r="J31" s="42"/>
      <c r="K31" s="42"/>
      <c r="L31" s="213">
        <v>0.2</v>
      </c>
      <c r="M31" s="214"/>
      <c r="N31" s="214"/>
      <c r="O31" s="214"/>
      <c r="P31" s="42"/>
      <c r="Q31" s="42"/>
      <c r="R31" s="42"/>
      <c r="S31" s="42"/>
      <c r="T31" s="45" t="s">
        <v>39</v>
      </c>
      <c r="U31" s="42"/>
      <c r="V31" s="42"/>
      <c r="W31" s="215">
        <f>ROUND(AZ87+SUM(CD91:CD95),2)</f>
        <v>0</v>
      </c>
      <c r="X31" s="214"/>
      <c r="Y31" s="214"/>
      <c r="Z31" s="214"/>
      <c r="AA31" s="214"/>
      <c r="AB31" s="214"/>
      <c r="AC31" s="214"/>
      <c r="AD31" s="214"/>
      <c r="AE31" s="214"/>
      <c r="AF31" s="42"/>
      <c r="AG31" s="42"/>
      <c r="AH31" s="42"/>
      <c r="AI31" s="42"/>
      <c r="AJ31" s="42"/>
      <c r="AK31" s="215">
        <f>ROUND(AV87+SUM(BY91:BY95),2)</f>
        <v>0</v>
      </c>
      <c r="AL31" s="214"/>
      <c r="AM31" s="214"/>
      <c r="AN31" s="214"/>
      <c r="AO31" s="214"/>
      <c r="AP31" s="42"/>
      <c r="AQ31" s="46"/>
      <c r="BE31" s="203"/>
    </row>
    <row r="32" spans="2:71" s="2" customFormat="1" ht="14.45" customHeight="1">
      <c r="B32" s="41"/>
      <c r="C32" s="42"/>
      <c r="D32" s="42"/>
      <c r="E32" s="42"/>
      <c r="F32" s="43" t="s">
        <v>40</v>
      </c>
      <c r="G32" s="42"/>
      <c r="H32" s="42"/>
      <c r="I32" s="42"/>
      <c r="J32" s="42"/>
      <c r="K32" s="42"/>
      <c r="L32" s="213">
        <v>0.2</v>
      </c>
      <c r="M32" s="214"/>
      <c r="N32" s="214"/>
      <c r="O32" s="214"/>
      <c r="P32" s="42"/>
      <c r="Q32" s="42"/>
      <c r="R32" s="42"/>
      <c r="S32" s="42"/>
      <c r="T32" s="45" t="s">
        <v>39</v>
      </c>
      <c r="U32" s="42"/>
      <c r="V32" s="42"/>
      <c r="W32" s="215">
        <f>ROUND(BA87+SUM(CE91:CE95),2)</f>
        <v>0</v>
      </c>
      <c r="X32" s="214"/>
      <c r="Y32" s="214"/>
      <c r="Z32" s="214"/>
      <c r="AA32" s="214"/>
      <c r="AB32" s="214"/>
      <c r="AC32" s="214"/>
      <c r="AD32" s="214"/>
      <c r="AE32" s="214"/>
      <c r="AF32" s="42"/>
      <c r="AG32" s="42"/>
      <c r="AH32" s="42"/>
      <c r="AI32" s="42"/>
      <c r="AJ32" s="42"/>
      <c r="AK32" s="215">
        <f>ROUND(AW87+SUM(BZ91:BZ95),2)</f>
        <v>0</v>
      </c>
      <c r="AL32" s="214"/>
      <c r="AM32" s="214"/>
      <c r="AN32" s="214"/>
      <c r="AO32" s="214"/>
      <c r="AP32" s="42"/>
      <c r="AQ32" s="46"/>
      <c r="BE32" s="203"/>
    </row>
    <row r="33" spans="2:57" s="2" customFormat="1" ht="14.45" hidden="1" customHeight="1">
      <c r="B33" s="41"/>
      <c r="C33" s="42"/>
      <c r="D33" s="42"/>
      <c r="E33" s="42"/>
      <c r="F33" s="43" t="s">
        <v>41</v>
      </c>
      <c r="G33" s="42"/>
      <c r="H33" s="42"/>
      <c r="I33" s="42"/>
      <c r="J33" s="42"/>
      <c r="K33" s="42"/>
      <c r="L33" s="213">
        <v>0.2</v>
      </c>
      <c r="M33" s="214"/>
      <c r="N33" s="214"/>
      <c r="O33" s="214"/>
      <c r="P33" s="42"/>
      <c r="Q33" s="42"/>
      <c r="R33" s="42"/>
      <c r="S33" s="42"/>
      <c r="T33" s="45" t="s">
        <v>39</v>
      </c>
      <c r="U33" s="42"/>
      <c r="V33" s="42"/>
      <c r="W33" s="215">
        <f>ROUND(BB87+SUM(CF91:CF95),2)</f>
        <v>0</v>
      </c>
      <c r="X33" s="214"/>
      <c r="Y33" s="214"/>
      <c r="Z33" s="214"/>
      <c r="AA33" s="214"/>
      <c r="AB33" s="214"/>
      <c r="AC33" s="214"/>
      <c r="AD33" s="214"/>
      <c r="AE33" s="214"/>
      <c r="AF33" s="42"/>
      <c r="AG33" s="42"/>
      <c r="AH33" s="42"/>
      <c r="AI33" s="42"/>
      <c r="AJ33" s="42"/>
      <c r="AK33" s="215">
        <v>0</v>
      </c>
      <c r="AL33" s="214"/>
      <c r="AM33" s="214"/>
      <c r="AN33" s="214"/>
      <c r="AO33" s="214"/>
      <c r="AP33" s="42"/>
      <c r="AQ33" s="46"/>
      <c r="BE33" s="203"/>
    </row>
    <row r="34" spans="2:57" s="2" customFormat="1" ht="14.45" hidden="1" customHeight="1">
      <c r="B34" s="41"/>
      <c r="C34" s="42"/>
      <c r="D34" s="42"/>
      <c r="E34" s="42"/>
      <c r="F34" s="43" t="s">
        <v>42</v>
      </c>
      <c r="G34" s="42"/>
      <c r="H34" s="42"/>
      <c r="I34" s="42"/>
      <c r="J34" s="42"/>
      <c r="K34" s="42"/>
      <c r="L34" s="213">
        <v>0.2</v>
      </c>
      <c r="M34" s="214"/>
      <c r="N34" s="214"/>
      <c r="O34" s="214"/>
      <c r="P34" s="42"/>
      <c r="Q34" s="42"/>
      <c r="R34" s="42"/>
      <c r="S34" s="42"/>
      <c r="T34" s="45" t="s">
        <v>39</v>
      </c>
      <c r="U34" s="42"/>
      <c r="V34" s="42"/>
      <c r="W34" s="215">
        <f>ROUND(BC87+SUM(CG91:CG95),2)</f>
        <v>0</v>
      </c>
      <c r="X34" s="214"/>
      <c r="Y34" s="214"/>
      <c r="Z34" s="214"/>
      <c r="AA34" s="214"/>
      <c r="AB34" s="214"/>
      <c r="AC34" s="214"/>
      <c r="AD34" s="214"/>
      <c r="AE34" s="214"/>
      <c r="AF34" s="42"/>
      <c r="AG34" s="42"/>
      <c r="AH34" s="42"/>
      <c r="AI34" s="42"/>
      <c r="AJ34" s="42"/>
      <c r="AK34" s="215">
        <v>0</v>
      </c>
      <c r="AL34" s="214"/>
      <c r="AM34" s="214"/>
      <c r="AN34" s="214"/>
      <c r="AO34" s="214"/>
      <c r="AP34" s="42"/>
      <c r="AQ34" s="46"/>
      <c r="BE34" s="203"/>
    </row>
    <row r="35" spans="2:57" s="2" customFormat="1" ht="14.45" hidden="1" customHeight="1">
      <c r="B35" s="41"/>
      <c r="C35" s="42"/>
      <c r="D35" s="42"/>
      <c r="E35" s="42"/>
      <c r="F35" s="43" t="s">
        <v>43</v>
      </c>
      <c r="G35" s="42"/>
      <c r="H35" s="42"/>
      <c r="I35" s="42"/>
      <c r="J35" s="42"/>
      <c r="K35" s="42"/>
      <c r="L35" s="213">
        <v>0</v>
      </c>
      <c r="M35" s="214"/>
      <c r="N35" s="214"/>
      <c r="O35" s="214"/>
      <c r="P35" s="42"/>
      <c r="Q35" s="42"/>
      <c r="R35" s="42"/>
      <c r="S35" s="42"/>
      <c r="T35" s="45" t="s">
        <v>39</v>
      </c>
      <c r="U35" s="42"/>
      <c r="V35" s="42"/>
      <c r="W35" s="215">
        <f>ROUND(BD87+SUM(CH91:CH95),2)</f>
        <v>0</v>
      </c>
      <c r="X35" s="214"/>
      <c r="Y35" s="214"/>
      <c r="Z35" s="214"/>
      <c r="AA35" s="214"/>
      <c r="AB35" s="214"/>
      <c r="AC35" s="214"/>
      <c r="AD35" s="214"/>
      <c r="AE35" s="214"/>
      <c r="AF35" s="42"/>
      <c r="AG35" s="42"/>
      <c r="AH35" s="42"/>
      <c r="AI35" s="42"/>
      <c r="AJ35" s="42"/>
      <c r="AK35" s="215">
        <v>0</v>
      </c>
      <c r="AL35" s="214"/>
      <c r="AM35" s="214"/>
      <c r="AN35" s="214"/>
      <c r="AO35" s="214"/>
      <c r="AP35" s="42"/>
      <c r="AQ35" s="46"/>
    </row>
    <row r="36" spans="2:57" s="1" customFormat="1" ht="6.95" customHeight="1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2:57" s="1" customFormat="1" ht="25.9" customHeight="1">
      <c r="B37" s="36"/>
      <c r="C37" s="47"/>
      <c r="D37" s="48" t="s">
        <v>44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45</v>
      </c>
      <c r="U37" s="49"/>
      <c r="V37" s="49"/>
      <c r="W37" s="49"/>
      <c r="X37" s="242" t="s">
        <v>46</v>
      </c>
      <c r="Y37" s="217"/>
      <c r="Z37" s="217"/>
      <c r="AA37" s="217"/>
      <c r="AB37" s="217"/>
      <c r="AC37" s="49"/>
      <c r="AD37" s="49"/>
      <c r="AE37" s="49"/>
      <c r="AF37" s="49"/>
      <c r="AG37" s="49"/>
      <c r="AH37" s="49"/>
      <c r="AI37" s="49"/>
      <c r="AJ37" s="49"/>
      <c r="AK37" s="216">
        <f>SUM(AK29:AK35)</f>
        <v>0</v>
      </c>
      <c r="AL37" s="217"/>
      <c r="AM37" s="217"/>
      <c r="AN37" s="217"/>
      <c r="AO37" s="218"/>
      <c r="AP37" s="47"/>
      <c r="AQ37" s="38"/>
    </row>
    <row r="38" spans="2:57" s="1" customFormat="1" ht="14.4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2:57">
      <c r="B39" s="25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6"/>
    </row>
    <row r="40" spans="2:57">
      <c r="B40" s="25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6"/>
    </row>
    <row r="41" spans="2:57"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6"/>
    </row>
    <row r="42" spans="2:57">
      <c r="B42" s="25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6"/>
    </row>
    <row r="43" spans="2:57">
      <c r="B43" s="2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6"/>
    </row>
    <row r="44" spans="2:57">
      <c r="B44" s="25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6"/>
    </row>
    <row r="45" spans="2:57">
      <c r="B45" s="25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6"/>
    </row>
    <row r="46" spans="2:57">
      <c r="B46" s="25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6"/>
    </row>
    <row r="47" spans="2:57">
      <c r="B47" s="25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6"/>
    </row>
    <row r="48" spans="2:57">
      <c r="B48" s="2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6"/>
    </row>
    <row r="49" spans="2:43" s="1" customFormat="1" ht="15">
      <c r="B49" s="36"/>
      <c r="C49" s="37"/>
      <c r="D49" s="51" t="s">
        <v>47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3"/>
      <c r="AA49" s="37"/>
      <c r="AB49" s="37"/>
      <c r="AC49" s="51" t="s">
        <v>48</v>
      </c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3"/>
      <c r="AP49" s="37"/>
      <c r="AQ49" s="38"/>
    </row>
    <row r="50" spans="2:43">
      <c r="B50" s="25"/>
      <c r="C50" s="28"/>
      <c r="D50" s="54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55"/>
      <c r="AA50" s="28"/>
      <c r="AB50" s="28"/>
      <c r="AC50" s="54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55"/>
      <c r="AP50" s="28"/>
      <c r="AQ50" s="26"/>
    </row>
    <row r="51" spans="2:43">
      <c r="B51" s="25"/>
      <c r="C51" s="28"/>
      <c r="D51" s="54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55"/>
      <c r="AA51" s="28"/>
      <c r="AB51" s="28"/>
      <c r="AC51" s="54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55"/>
      <c r="AP51" s="28"/>
      <c r="AQ51" s="26"/>
    </row>
    <row r="52" spans="2:43">
      <c r="B52" s="25"/>
      <c r="C52" s="28"/>
      <c r="D52" s="54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55"/>
      <c r="AA52" s="28"/>
      <c r="AB52" s="28"/>
      <c r="AC52" s="54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55"/>
      <c r="AP52" s="28"/>
      <c r="AQ52" s="26"/>
    </row>
    <row r="53" spans="2:43">
      <c r="B53" s="25"/>
      <c r="C53" s="28"/>
      <c r="D53" s="54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55"/>
      <c r="AA53" s="28"/>
      <c r="AB53" s="28"/>
      <c r="AC53" s="54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55"/>
      <c r="AP53" s="28"/>
      <c r="AQ53" s="26"/>
    </row>
    <row r="54" spans="2:43">
      <c r="B54" s="25"/>
      <c r="C54" s="28"/>
      <c r="D54" s="54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55"/>
      <c r="AA54" s="28"/>
      <c r="AB54" s="28"/>
      <c r="AC54" s="54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55"/>
      <c r="AP54" s="28"/>
      <c r="AQ54" s="26"/>
    </row>
    <row r="55" spans="2:43">
      <c r="B55" s="25"/>
      <c r="C55" s="28"/>
      <c r="D55" s="54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55"/>
      <c r="AA55" s="28"/>
      <c r="AB55" s="28"/>
      <c r="AC55" s="54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55"/>
      <c r="AP55" s="28"/>
      <c r="AQ55" s="26"/>
    </row>
    <row r="56" spans="2:43">
      <c r="B56" s="25"/>
      <c r="C56" s="28"/>
      <c r="D56" s="54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55"/>
      <c r="AA56" s="28"/>
      <c r="AB56" s="28"/>
      <c r="AC56" s="54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55"/>
      <c r="AP56" s="28"/>
      <c r="AQ56" s="26"/>
    </row>
    <row r="57" spans="2:43">
      <c r="B57" s="25"/>
      <c r="C57" s="28"/>
      <c r="D57" s="54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55"/>
      <c r="AA57" s="28"/>
      <c r="AB57" s="28"/>
      <c r="AC57" s="54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55"/>
      <c r="AP57" s="28"/>
      <c r="AQ57" s="26"/>
    </row>
    <row r="58" spans="2:43" s="1" customFormat="1" ht="15">
      <c r="B58" s="36"/>
      <c r="C58" s="37"/>
      <c r="D58" s="56" t="s">
        <v>49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8" t="s">
        <v>50</v>
      </c>
      <c r="S58" s="57"/>
      <c r="T58" s="57"/>
      <c r="U58" s="57"/>
      <c r="V58" s="57"/>
      <c r="W58" s="57"/>
      <c r="X58" s="57"/>
      <c r="Y58" s="57"/>
      <c r="Z58" s="59"/>
      <c r="AA58" s="37"/>
      <c r="AB58" s="37"/>
      <c r="AC58" s="56" t="s">
        <v>49</v>
      </c>
      <c r="AD58" s="57"/>
      <c r="AE58" s="57"/>
      <c r="AF58" s="57"/>
      <c r="AG58" s="57"/>
      <c r="AH58" s="57"/>
      <c r="AI58" s="57"/>
      <c r="AJ58" s="57"/>
      <c r="AK58" s="57"/>
      <c r="AL58" s="57"/>
      <c r="AM58" s="58" t="s">
        <v>50</v>
      </c>
      <c r="AN58" s="57"/>
      <c r="AO58" s="59"/>
      <c r="AP58" s="37"/>
      <c r="AQ58" s="38"/>
    </row>
    <row r="59" spans="2:43">
      <c r="B59" s="25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6"/>
    </row>
    <row r="60" spans="2:43" s="1" customFormat="1" ht="15">
      <c r="B60" s="36"/>
      <c r="C60" s="37"/>
      <c r="D60" s="51" t="s">
        <v>51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3"/>
      <c r="AA60" s="37"/>
      <c r="AB60" s="37"/>
      <c r="AC60" s="51" t="s">
        <v>52</v>
      </c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3"/>
      <c r="AP60" s="37"/>
      <c r="AQ60" s="38"/>
    </row>
    <row r="61" spans="2:43">
      <c r="B61" s="25"/>
      <c r="C61" s="28"/>
      <c r="D61" s="54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55"/>
      <c r="AA61" s="28"/>
      <c r="AB61" s="28"/>
      <c r="AC61" s="54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55"/>
      <c r="AP61" s="28"/>
      <c r="AQ61" s="26"/>
    </row>
    <row r="62" spans="2:43">
      <c r="B62" s="25"/>
      <c r="C62" s="28"/>
      <c r="D62" s="54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55"/>
      <c r="AA62" s="28"/>
      <c r="AB62" s="28"/>
      <c r="AC62" s="54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55"/>
      <c r="AP62" s="28"/>
      <c r="AQ62" s="26"/>
    </row>
    <row r="63" spans="2:43">
      <c r="B63" s="25"/>
      <c r="C63" s="28"/>
      <c r="D63" s="54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55"/>
      <c r="AA63" s="28"/>
      <c r="AB63" s="28"/>
      <c r="AC63" s="54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55"/>
      <c r="AP63" s="28"/>
      <c r="AQ63" s="26"/>
    </row>
    <row r="64" spans="2:43">
      <c r="B64" s="25"/>
      <c r="C64" s="28"/>
      <c r="D64" s="54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55"/>
      <c r="AA64" s="28"/>
      <c r="AB64" s="28"/>
      <c r="AC64" s="54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55"/>
      <c r="AP64" s="28"/>
      <c r="AQ64" s="26"/>
    </row>
    <row r="65" spans="2:43">
      <c r="B65" s="25"/>
      <c r="C65" s="28"/>
      <c r="D65" s="54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55"/>
      <c r="AA65" s="28"/>
      <c r="AB65" s="28"/>
      <c r="AC65" s="54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55"/>
      <c r="AP65" s="28"/>
      <c r="AQ65" s="26"/>
    </row>
    <row r="66" spans="2:43">
      <c r="B66" s="25"/>
      <c r="C66" s="28"/>
      <c r="D66" s="54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55"/>
      <c r="AA66" s="28"/>
      <c r="AB66" s="28"/>
      <c r="AC66" s="54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55"/>
      <c r="AP66" s="28"/>
      <c r="AQ66" s="26"/>
    </row>
    <row r="67" spans="2:43">
      <c r="B67" s="25"/>
      <c r="C67" s="28"/>
      <c r="D67" s="54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55"/>
      <c r="AA67" s="28"/>
      <c r="AB67" s="28"/>
      <c r="AC67" s="54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55"/>
      <c r="AP67" s="28"/>
      <c r="AQ67" s="26"/>
    </row>
    <row r="68" spans="2:43">
      <c r="B68" s="25"/>
      <c r="C68" s="28"/>
      <c r="D68" s="54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55"/>
      <c r="AA68" s="28"/>
      <c r="AB68" s="28"/>
      <c r="AC68" s="54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55"/>
      <c r="AP68" s="28"/>
      <c r="AQ68" s="26"/>
    </row>
    <row r="69" spans="2:43" s="1" customFormat="1" ht="15">
      <c r="B69" s="36"/>
      <c r="C69" s="37"/>
      <c r="D69" s="56" t="s">
        <v>49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8" t="s">
        <v>50</v>
      </c>
      <c r="S69" s="57"/>
      <c r="T69" s="57"/>
      <c r="U69" s="57"/>
      <c r="V69" s="57"/>
      <c r="W69" s="57"/>
      <c r="X69" s="57"/>
      <c r="Y69" s="57"/>
      <c r="Z69" s="59"/>
      <c r="AA69" s="37"/>
      <c r="AB69" s="37"/>
      <c r="AC69" s="56" t="s">
        <v>49</v>
      </c>
      <c r="AD69" s="57"/>
      <c r="AE69" s="57"/>
      <c r="AF69" s="57"/>
      <c r="AG69" s="57"/>
      <c r="AH69" s="57"/>
      <c r="AI69" s="57"/>
      <c r="AJ69" s="57"/>
      <c r="AK69" s="57"/>
      <c r="AL69" s="57"/>
      <c r="AM69" s="58" t="s">
        <v>50</v>
      </c>
      <c r="AN69" s="57"/>
      <c r="AO69" s="59"/>
      <c r="AP69" s="37"/>
      <c r="AQ69" s="38"/>
    </row>
    <row r="70" spans="2:43" s="1" customFormat="1" ht="6.95" customHeight="1"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8"/>
    </row>
    <row r="71" spans="2:43" s="1" customFormat="1" ht="6.9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2"/>
    </row>
    <row r="75" spans="2:43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5"/>
    </row>
    <row r="76" spans="2:43" s="1" customFormat="1" ht="36.950000000000003" customHeight="1">
      <c r="B76" s="36"/>
      <c r="C76" s="200" t="s">
        <v>53</v>
      </c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201"/>
      <c r="AJ76" s="201"/>
      <c r="AK76" s="201"/>
      <c r="AL76" s="201"/>
      <c r="AM76" s="201"/>
      <c r="AN76" s="201"/>
      <c r="AO76" s="201"/>
      <c r="AP76" s="201"/>
      <c r="AQ76" s="38"/>
    </row>
    <row r="77" spans="2:43" s="3" customFormat="1" ht="14.45" customHeight="1">
      <c r="B77" s="66"/>
      <c r="C77" s="32" t="s">
        <v>15</v>
      </c>
      <c r="D77" s="67"/>
      <c r="E77" s="67"/>
      <c r="F77" s="67"/>
      <c r="G77" s="67"/>
      <c r="H77" s="67"/>
      <c r="I77" s="67"/>
      <c r="J77" s="67"/>
      <c r="K77" s="67"/>
      <c r="L77" s="67">
        <f>K5</f>
        <v>0</v>
      </c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8"/>
    </row>
    <row r="78" spans="2:43" s="4" customFormat="1" ht="36.950000000000003" customHeight="1">
      <c r="B78" s="69"/>
      <c r="C78" s="70" t="s">
        <v>17</v>
      </c>
      <c r="D78" s="71"/>
      <c r="E78" s="71"/>
      <c r="F78" s="71"/>
      <c r="G78" s="71"/>
      <c r="H78" s="71"/>
      <c r="I78" s="71"/>
      <c r="J78" s="71"/>
      <c r="K78" s="71"/>
      <c r="L78" s="235" t="str">
        <f>K6</f>
        <v>Stavebné úpravy objektu márnice v obci Huncovce</v>
      </c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  <c r="AA78" s="236"/>
      <c r="AB78" s="236"/>
      <c r="AC78" s="236"/>
      <c r="AD78" s="236"/>
      <c r="AE78" s="236"/>
      <c r="AF78" s="236"/>
      <c r="AG78" s="236"/>
      <c r="AH78" s="236"/>
      <c r="AI78" s="236"/>
      <c r="AJ78" s="236"/>
      <c r="AK78" s="236"/>
      <c r="AL78" s="236"/>
      <c r="AM78" s="236"/>
      <c r="AN78" s="236"/>
      <c r="AO78" s="236"/>
      <c r="AP78" s="71"/>
      <c r="AQ78" s="72"/>
    </row>
    <row r="79" spans="2:43" s="1" customFormat="1" ht="6.95" customHeight="1"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8"/>
    </row>
    <row r="80" spans="2:43" s="1" customFormat="1" ht="15">
      <c r="B80" s="36"/>
      <c r="C80" s="32" t="s">
        <v>20</v>
      </c>
      <c r="D80" s="37"/>
      <c r="E80" s="37"/>
      <c r="F80" s="37"/>
      <c r="G80" s="37"/>
      <c r="H80" s="37"/>
      <c r="I80" s="37"/>
      <c r="J80" s="37"/>
      <c r="K80" s="37"/>
      <c r="L80" s="73" t="str">
        <f>IF(K8="","",K8)</f>
        <v>HUNCOVCE</v>
      </c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2" t="s">
        <v>22</v>
      </c>
      <c r="AJ80" s="37"/>
      <c r="AK80" s="37"/>
      <c r="AL80" s="37"/>
      <c r="AM80" s="247">
        <f>IF(AN8= "","",AN8)</f>
        <v>43739</v>
      </c>
      <c r="AN80" s="295"/>
      <c r="AO80" s="37"/>
      <c r="AP80" s="37"/>
      <c r="AQ80" s="38"/>
    </row>
    <row r="81" spans="1:89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8"/>
    </row>
    <row r="82" spans="1:89" s="1" customFormat="1" ht="15">
      <c r="B82" s="36"/>
      <c r="C82" s="32" t="s">
        <v>23</v>
      </c>
      <c r="D82" s="37"/>
      <c r="E82" s="37"/>
      <c r="F82" s="37"/>
      <c r="G82" s="37"/>
      <c r="H82" s="37"/>
      <c r="I82" s="37"/>
      <c r="J82" s="37"/>
      <c r="K82" s="37"/>
      <c r="L82" s="67" t="str">
        <f>IF(E11= "","",E11)</f>
        <v>OBEC HUNCOVCE</v>
      </c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2" t="s">
        <v>29</v>
      </c>
      <c r="AJ82" s="37"/>
      <c r="AK82" s="37"/>
      <c r="AL82" s="37"/>
      <c r="AM82" s="237" t="str">
        <f>IF(E17="","",E17)</f>
        <v>ING.PAVOL JURČO</v>
      </c>
      <c r="AN82" s="237"/>
      <c r="AO82" s="237"/>
      <c r="AP82" s="237"/>
      <c r="AQ82" s="38"/>
      <c r="AS82" s="238" t="s">
        <v>54</v>
      </c>
      <c r="AT82" s="239"/>
      <c r="AU82" s="52"/>
      <c r="AV82" s="52"/>
      <c r="AW82" s="52"/>
      <c r="AX82" s="52"/>
      <c r="AY82" s="52"/>
      <c r="AZ82" s="52"/>
      <c r="BA82" s="52"/>
      <c r="BB82" s="52"/>
      <c r="BC82" s="52"/>
      <c r="BD82" s="53"/>
    </row>
    <row r="83" spans="1:89" s="1" customFormat="1" ht="15">
      <c r="B83" s="36"/>
      <c r="C83" s="32" t="s">
        <v>27</v>
      </c>
      <c r="D83" s="37"/>
      <c r="E83" s="37"/>
      <c r="F83" s="37"/>
      <c r="G83" s="37"/>
      <c r="H83" s="37"/>
      <c r="I83" s="37"/>
      <c r="J83" s="37"/>
      <c r="K83" s="37"/>
      <c r="L83" s="67" t="str">
        <f>IF(E14= "Vyplň údaj","",E14)</f>
        <v/>
      </c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2" t="s">
        <v>32</v>
      </c>
      <c r="AJ83" s="37"/>
      <c r="AK83" s="37"/>
      <c r="AL83" s="37"/>
      <c r="AM83" s="237" t="str">
        <f>IF(E20="","",E20)</f>
        <v>ING.PAVOL JURČO</v>
      </c>
      <c r="AN83" s="237"/>
      <c r="AO83" s="237"/>
      <c r="AP83" s="237"/>
      <c r="AQ83" s="38"/>
      <c r="AS83" s="240"/>
      <c r="AT83" s="241"/>
      <c r="AU83" s="37"/>
      <c r="AV83" s="37"/>
      <c r="AW83" s="37"/>
      <c r="AX83" s="37"/>
      <c r="AY83" s="37"/>
      <c r="AZ83" s="37"/>
      <c r="BA83" s="37"/>
      <c r="BB83" s="37"/>
      <c r="BC83" s="37"/>
      <c r="BD83" s="74"/>
    </row>
    <row r="84" spans="1:89" s="1" customFormat="1" ht="10.9" customHeight="1"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8"/>
      <c r="AS84" s="240"/>
      <c r="AT84" s="241"/>
      <c r="AU84" s="37"/>
      <c r="AV84" s="37"/>
      <c r="AW84" s="37"/>
      <c r="AX84" s="37"/>
      <c r="AY84" s="37"/>
      <c r="AZ84" s="37"/>
      <c r="BA84" s="37"/>
      <c r="BB84" s="37"/>
      <c r="BC84" s="37"/>
      <c r="BD84" s="74"/>
    </row>
    <row r="85" spans="1:89" s="1" customFormat="1" ht="29.25" customHeight="1">
      <c r="B85" s="36"/>
      <c r="C85" s="223" t="s">
        <v>55</v>
      </c>
      <c r="D85" s="224"/>
      <c r="E85" s="224"/>
      <c r="F85" s="224"/>
      <c r="G85" s="224"/>
      <c r="H85" s="75"/>
      <c r="I85" s="225" t="s">
        <v>56</v>
      </c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5" t="s">
        <v>57</v>
      </c>
      <c r="AH85" s="224"/>
      <c r="AI85" s="224"/>
      <c r="AJ85" s="224"/>
      <c r="AK85" s="224"/>
      <c r="AL85" s="224"/>
      <c r="AM85" s="224"/>
      <c r="AN85" s="225" t="s">
        <v>58</v>
      </c>
      <c r="AO85" s="224"/>
      <c r="AP85" s="226"/>
      <c r="AQ85" s="38"/>
      <c r="AS85" s="76" t="s">
        <v>59</v>
      </c>
      <c r="AT85" s="77" t="s">
        <v>60</v>
      </c>
      <c r="AU85" s="77" t="s">
        <v>61</v>
      </c>
      <c r="AV85" s="77" t="s">
        <v>62</v>
      </c>
      <c r="AW85" s="77" t="s">
        <v>63</v>
      </c>
      <c r="AX85" s="77" t="s">
        <v>64</v>
      </c>
      <c r="AY85" s="77" t="s">
        <v>65</v>
      </c>
      <c r="AZ85" s="77" t="s">
        <v>66</v>
      </c>
      <c r="BA85" s="77" t="s">
        <v>67</v>
      </c>
      <c r="BB85" s="77" t="s">
        <v>68</v>
      </c>
      <c r="BC85" s="77" t="s">
        <v>69</v>
      </c>
      <c r="BD85" s="78" t="s">
        <v>70</v>
      </c>
    </row>
    <row r="86" spans="1:89" s="1" customFormat="1" ht="10.9" customHeight="1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8"/>
      <c r="AS86" s="79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3"/>
    </row>
    <row r="87" spans="1:89" s="4" customFormat="1" ht="32.450000000000003" customHeight="1">
      <c r="B87" s="69"/>
      <c r="C87" s="80" t="s">
        <v>71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230">
        <f>ROUND(AG88,2)</f>
        <v>0</v>
      </c>
      <c r="AH87" s="230"/>
      <c r="AI87" s="230"/>
      <c r="AJ87" s="230"/>
      <c r="AK87" s="230"/>
      <c r="AL87" s="230"/>
      <c r="AM87" s="230"/>
      <c r="AN87" s="231">
        <f>SUM(AG87,AT87)</f>
        <v>0</v>
      </c>
      <c r="AO87" s="231"/>
      <c r="AP87" s="231"/>
      <c r="AQ87" s="72"/>
      <c r="AS87" s="82">
        <f>ROUND(AS88,2)</f>
        <v>0</v>
      </c>
      <c r="AT87" s="83">
        <f>ROUND(SUM(AV87:AW87),2)</f>
        <v>0</v>
      </c>
      <c r="AU87" s="84">
        <f>ROUND(AU88,5)</f>
        <v>0</v>
      </c>
      <c r="AV87" s="83">
        <f>ROUND(AZ87*L31,2)</f>
        <v>0</v>
      </c>
      <c r="AW87" s="83">
        <f>ROUND(BA87*L32,2)</f>
        <v>0</v>
      </c>
      <c r="AX87" s="83">
        <f>ROUND(BB87*L31,2)</f>
        <v>0</v>
      </c>
      <c r="AY87" s="83">
        <f>ROUND(BC87*L32,2)</f>
        <v>0</v>
      </c>
      <c r="AZ87" s="83">
        <f>ROUND(AZ88,2)</f>
        <v>0</v>
      </c>
      <c r="BA87" s="83">
        <f>ROUND(BA88,2)</f>
        <v>0</v>
      </c>
      <c r="BB87" s="83">
        <f>ROUND(BB88,2)</f>
        <v>0</v>
      </c>
      <c r="BC87" s="83">
        <f>ROUND(BC88,2)</f>
        <v>0</v>
      </c>
      <c r="BD87" s="85">
        <f>ROUND(BD88,2)</f>
        <v>0</v>
      </c>
      <c r="BS87" s="86" t="s">
        <v>72</v>
      </c>
      <c r="BT87" s="86" t="s">
        <v>73</v>
      </c>
      <c r="BU87" s="87" t="s">
        <v>74</v>
      </c>
      <c r="BV87" s="86" t="s">
        <v>75</v>
      </c>
      <c r="BW87" s="86" t="s">
        <v>76</v>
      </c>
      <c r="BX87" s="86" t="s">
        <v>77</v>
      </c>
    </row>
    <row r="88" spans="1:89" s="5" customFormat="1" ht="47.25" customHeight="1">
      <c r="A88" s="88" t="s">
        <v>78</v>
      </c>
      <c r="B88" s="89"/>
      <c r="C88" s="90"/>
      <c r="D88" s="229" t="s">
        <v>79</v>
      </c>
      <c r="E88" s="229"/>
      <c r="F88" s="229"/>
      <c r="G88" s="229"/>
      <c r="H88" s="229"/>
      <c r="I88" s="91"/>
      <c r="J88" s="229" t="s">
        <v>629</v>
      </c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7">
        <f>'SO 01-Márnica Huncovce'!M30</f>
        <v>0</v>
      </c>
      <c r="AH88" s="228"/>
      <c r="AI88" s="228"/>
      <c r="AJ88" s="228"/>
      <c r="AK88" s="228"/>
      <c r="AL88" s="228"/>
      <c r="AM88" s="228"/>
      <c r="AN88" s="227">
        <f>SUM(AG88,AT88)</f>
        <v>0</v>
      </c>
      <c r="AO88" s="228"/>
      <c r="AP88" s="228"/>
      <c r="AQ88" s="92"/>
      <c r="AS88" s="93">
        <f>'SO 01-Márnica Huncovce'!M28</f>
        <v>0</v>
      </c>
      <c r="AT88" s="94">
        <f>ROUND(SUM(AV88:AW88),2)</f>
        <v>0</v>
      </c>
      <c r="AU88" s="95">
        <f>'SO 01-Márnica Huncovce'!W136</f>
        <v>0</v>
      </c>
      <c r="AV88" s="94">
        <f>'SO 01-Márnica Huncovce'!M32</f>
        <v>0</v>
      </c>
      <c r="AW88" s="94">
        <f>'SO 01-Márnica Huncovce'!M33</f>
        <v>0</v>
      </c>
      <c r="AX88" s="94">
        <f>'SO 01-Márnica Huncovce'!M34</f>
        <v>0</v>
      </c>
      <c r="AY88" s="94">
        <f>'SO 01-Márnica Huncovce'!M35</f>
        <v>0</v>
      </c>
      <c r="AZ88" s="94">
        <f>'SO 01-Márnica Huncovce'!H32</f>
        <v>0</v>
      </c>
      <c r="BA88" s="94">
        <f>'SO 01-Márnica Huncovce'!H33</f>
        <v>0</v>
      </c>
      <c r="BB88" s="94">
        <f>'SO 01-Márnica Huncovce'!H34</f>
        <v>0</v>
      </c>
      <c r="BC88" s="94">
        <f>'SO 01-Márnica Huncovce'!H35</f>
        <v>0</v>
      </c>
      <c r="BD88" s="96">
        <f>'SO 01-Márnica Huncovce'!H36</f>
        <v>0</v>
      </c>
      <c r="BT88" s="97" t="s">
        <v>80</v>
      </c>
      <c r="BV88" s="97" t="s">
        <v>75</v>
      </c>
      <c r="BW88" s="97" t="s">
        <v>81</v>
      </c>
      <c r="BX88" s="97" t="s">
        <v>76</v>
      </c>
    </row>
    <row r="89" spans="1:89">
      <c r="B89" s="25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6"/>
    </row>
    <row r="90" spans="1:89" s="1" customFormat="1" ht="30" customHeight="1">
      <c r="B90" s="36"/>
      <c r="C90" s="80" t="s">
        <v>82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231">
        <f>ROUND(SUM(AG91:AG94),2)</f>
        <v>0</v>
      </c>
      <c r="AH90" s="231"/>
      <c r="AI90" s="231"/>
      <c r="AJ90" s="231"/>
      <c r="AK90" s="231"/>
      <c r="AL90" s="231"/>
      <c r="AM90" s="231"/>
      <c r="AN90" s="231">
        <f>ROUND(SUM(AN91:AN94),2)</f>
        <v>0</v>
      </c>
      <c r="AO90" s="231"/>
      <c r="AP90" s="231"/>
      <c r="AQ90" s="38"/>
      <c r="AS90" s="76" t="s">
        <v>83</v>
      </c>
      <c r="AT90" s="77" t="s">
        <v>84</v>
      </c>
      <c r="AU90" s="77" t="s">
        <v>37</v>
      </c>
      <c r="AV90" s="78" t="s">
        <v>60</v>
      </c>
    </row>
    <row r="91" spans="1:89" s="1" customFormat="1" ht="19.899999999999999" customHeight="1">
      <c r="B91" s="36"/>
      <c r="C91" s="37"/>
      <c r="D91" s="98" t="s">
        <v>85</v>
      </c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221">
        <f>ROUND(AG87*AS91,2)</f>
        <v>0</v>
      </c>
      <c r="AH91" s="222"/>
      <c r="AI91" s="222"/>
      <c r="AJ91" s="222"/>
      <c r="AK91" s="222"/>
      <c r="AL91" s="222"/>
      <c r="AM91" s="222"/>
      <c r="AN91" s="222">
        <f>ROUND(AG91+AV91,2)</f>
        <v>0</v>
      </c>
      <c r="AO91" s="222"/>
      <c r="AP91" s="222"/>
      <c r="AQ91" s="38"/>
      <c r="AS91" s="99">
        <v>0</v>
      </c>
      <c r="AT91" s="100" t="s">
        <v>86</v>
      </c>
      <c r="AU91" s="100" t="s">
        <v>38</v>
      </c>
      <c r="AV91" s="101">
        <f>ROUND(IF(AU91="základná",AG91*L31,IF(AU91="znížená",AG91*L32,0)),2)</f>
        <v>0</v>
      </c>
      <c r="BV91" s="21" t="s">
        <v>87</v>
      </c>
      <c r="BY91" s="102">
        <f>IF(AU91="základná",AV91,0)</f>
        <v>0</v>
      </c>
      <c r="BZ91" s="102">
        <f>IF(AU91="znížená",AV91,0)</f>
        <v>0</v>
      </c>
      <c r="CA91" s="102">
        <v>0</v>
      </c>
      <c r="CB91" s="102">
        <v>0</v>
      </c>
      <c r="CC91" s="102">
        <v>0</v>
      </c>
      <c r="CD91" s="102">
        <f>IF(AU91="základná",AG91,0)</f>
        <v>0</v>
      </c>
      <c r="CE91" s="102">
        <f>IF(AU91="znížená",AG91,0)</f>
        <v>0</v>
      </c>
      <c r="CF91" s="102">
        <f>IF(AU91="zákl. prenesená",AG91,0)</f>
        <v>0</v>
      </c>
      <c r="CG91" s="102">
        <f>IF(AU91="zníž. prenesená",AG91,0)</f>
        <v>0</v>
      </c>
      <c r="CH91" s="102">
        <f>IF(AU91="nulová",AG91,0)</f>
        <v>0</v>
      </c>
      <c r="CI91" s="21">
        <f>IF(AU91="základná",1,IF(AU91="znížená",2,IF(AU91="zákl. prenesená",4,IF(AU91="zníž. prenesená",5,3))))</f>
        <v>1</v>
      </c>
      <c r="CJ91" s="21">
        <f>IF(AT91="stavebná časť",1,IF(8891="investičná časť",2,3))</f>
        <v>1</v>
      </c>
      <c r="CK91" s="21" t="str">
        <f>IF(D91="Vyplň vlastné","","x")</f>
        <v>x</v>
      </c>
    </row>
    <row r="92" spans="1:89" s="1" customFormat="1" ht="19.899999999999999" customHeight="1">
      <c r="B92" s="36"/>
      <c r="C92" s="37"/>
      <c r="D92" s="219" t="s">
        <v>88</v>
      </c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37"/>
      <c r="AD92" s="37"/>
      <c r="AE92" s="37"/>
      <c r="AF92" s="37"/>
      <c r="AG92" s="221">
        <f>AG87*AS92</f>
        <v>0</v>
      </c>
      <c r="AH92" s="222"/>
      <c r="AI92" s="222"/>
      <c r="AJ92" s="222"/>
      <c r="AK92" s="222"/>
      <c r="AL92" s="222"/>
      <c r="AM92" s="222"/>
      <c r="AN92" s="222">
        <f>AG92+AV92</f>
        <v>0</v>
      </c>
      <c r="AO92" s="222"/>
      <c r="AP92" s="222"/>
      <c r="AQ92" s="38"/>
      <c r="AS92" s="103">
        <v>0</v>
      </c>
      <c r="AT92" s="104" t="s">
        <v>86</v>
      </c>
      <c r="AU92" s="104" t="s">
        <v>38</v>
      </c>
      <c r="AV92" s="105">
        <f>ROUND(IF(AU92="nulová",0,IF(OR(AU92="základná",AU92="zákl. prenesená"),AG92*L31,AG92*L32)),2)</f>
        <v>0</v>
      </c>
      <c r="BV92" s="21" t="s">
        <v>89</v>
      </c>
      <c r="BY92" s="102">
        <f>IF(AU92="základná",AV92,0)</f>
        <v>0</v>
      </c>
      <c r="BZ92" s="102">
        <f>IF(AU92="znížená",AV92,0)</f>
        <v>0</v>
      </c>
      <c r="CA92" s="102">
        <f>IF(AU92="zákl. prenesená",AV92,0)</f>
        <v>0</v>
      </c>
      <c r="CB92" s="102">
        <f>IF(AU92="zníž. prenesená",AV92,0)</f>
        <v>0</v>
      </c>
      <c r="CC92" s="102">
        <f>IF(AU92="nulová",AV92,0)</f>
        <v>0</v>
      </c>
      <c r="CD92" s="102">
        <f>IF(AU92="základná",AG92,0)</f>
        <v>0</v>
      </c>
      <c r="CE92" s="102">
        <f>IF(AU92="znížená",AG92,0)</f>
        <v>0</v>
      </c>
      <c r="CF92" s="102">
        <f>IF(AU92="zákl. prenesená",AG92,0)</f>
        <v>0</v>
      </c>
      <c r="CG92" s="102">
        <f>IF(AU92="zníž. prenesená",AG92,0)</f>
        <v>0</v>
      </c>
      <c r="CH92" s="102">
        <f>IF(AU92="nulová",AG92,0)</f>
        <v>0</v>
      </c>
      <c r="CI92" s="21">
        <f>IF(AU92="základná",1,IF(AU92="znížená",2,IF(AU92="zákl. prenesená",4,IF(AU92="zníž. prenesená",5,3))))</f>
        <v>1</v>
      </c>
      <c r="CJ92" s="21">
        <f>IF(AT92="stavebná časť",1,IF(8892="investičná časť",2,3))</f>
        <v>1</v>
      </c>
      <c r="CK92" s="21" t="str">
        <f>IF(D92="Vyplň vlastné","","x")</f>
        <v/>
      </c>
    </row>
    <row r="93" spans="1:89" s="1" customFormat="1" ht="19.899999999999999" customHeight="1">
      <c r="B93" s="36"/>
      <c r="C93" s="37"/>
      <c r="D93" s="219" t="s">
        <v>88</v>
      </c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37"/>
      <c r="AD93" s="37"/>
      <c r="AE93" s="37"/>
      <c r="AF93" s="37"/>
      <c r="AG93" s="221">
        <f>AG87*AS93</f>
        <v>0</v>
      </c>
      <c r="AH93" s="222"/>
      <c r="AI93" s="222"/>
      <c r="AJ93" s="222"/>
      <c r="AK93" s="222"/>
      <c r="AL93" s="222"/>
      <c r="AM93" s="222"/>
      <c r="AN93" s="222">
        <f>AG93+AV93</f>
        <v>0</v>
      </c>
      <c r="AO93" s="222"/>
      <c r="AP93" s="222"/>
      <c r="AQ93" s="38"/>
      <c r="AS93" s="103">
        <v>0</v>
      </c>
      <c r="AT93" s="104" t="s">
        <v>86</v>
      </c>
      <c r="AU93" s="104" t="s">
        <v>38</v>
      </c>
      <c r="AV93" s="105">
        <f>ROUND(IF(AU93="nulová",0,IF(OR(AU93="základná",AU93="zákl. prenesená"),AG93*L31,AG93*L32)),2)</f>
        <v>0</v>
      </c>
      <c r="BV93" s="21" t="s">
        <v>89</v>
      </c>
      <c r="BY93" s="102">
        <f>IF(AU93="základná",AV93,0)</f>
        <v>0</v>
      </c>
      <c r="BZ93" s="102">
        <f>IF(AU93="znížená",AV93,0)</f>
        <v>0</v>
      </c>
      <c r="CA93" s="102">
        <f>IF(AU93="zákl. prenesená",AV93,0)</f>
        <v>0</v>
      </c>
      <c r="CB93" s="102">
        <f>IF(AU93="zníž. prenesená",AV93,0)</f>
        <v>0</v>
      </c>
      <c r="CC93" s="102">
        <f>IF(AU93="nulová",AV93,0)</f>
        <v>0</v>
      </c>
      <c r="CD93" s="102">
        <f>IF(AU93="základná",AG93,0)</f>
        <v>0</v>
      </c>
      <c r="CE93" s="102">
        <f>IF(AU93="znížená",AG93,0)</f>
        <v>0</v>
      </c>
      <c r="CF93" s="102">
        <f>IF(AU93="zákl. prenesená",AG93,0)</f>
        <v>0</v>
      </c>
      <c r="CG93" s="102">
        <f>IF(AU93="zníž. prenesená",AG93,0)</f>
        <v>0</v>
      </c>
      <c r="CH93" s="102">
        <f>IF(AU93="nulová",AG93,0)</f>
        <v>0</v>
      </c>
      <c r="CI93" s="21">
        <f>IF(AU93="základná",1,IF(AU93="znížená",2,IF(AU93="zákl. prenesená",4,IF(AU93="zníž. prenesená",5,3))))</f>
        <v>1</v>
      </c>
      <c r="CJ93" s="21">
        <f>IF(AT93="stavebná časť",1,IF(8893="investičná časť",2,3))</f>
        <v>1</v>
      </c>
      <c r="CK93" s="21" t="str">
        <f>IF(D93="Vyplň vlastné","","x")</f>
        <v/>
      </c>
    </row>
    <row r="94" spans="1:89" s="1" customFormat="1" ht="19.899999999999999" customHeight="1">
      <c r="B94" s="36"/>
      <c r="C94" s="37"/>
      <c r="D94" s="219" t="s">
        <v>88</v>
      </c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37"/>
      <c r="AD94" s="37"/>
      <c r="AE94" s="37"/>
      <c r="AF94" s="37"/>
      <c r="AG94" s="221">
        <f>AG87*AS94</f>
        <v>0</v>
      </c>
      <c r="AH94" s="222"/>
      <c r="AI94" s="222"/>
      <c r="AJ94" s="222"/>
      <c r="AK94" s="222"/>
      <c r="AL94" s="222"/>
      <c r="AM94" s="222"/>
      <c r="AN94" s="222">
        <f>AG94+AV94</f>
        <v>0</v>
      </c>
      <c r="AO94" s="222"/>
      <c r="AP94" s="222"/>
      <c r="AQ94" s="38"/>
      <c r="AS94" s="106">
        <v>0</v>
      </c>
      <c r="AT94" s="107" t="s">
        <v>86</v>
      </c>
      <c r="AU94" s="107" t="s">
        <v>38</v>
      </c>
      <c r="AV94" s="108">
        <f>ROUND(IF(AU94="nulová",0,IF(OR(AU94="základná",AU94="zákl. prenesená"),AG94*L31,AG94*L32)),2)</f>
        <v>0</v>
      </c>
      <c r="BV94" s="21" t="s">
        <v>89</v>
      </c>
      <c r="BY94" s="102">
        <f>IF(AU94="základná",AV94,0)</f>
        <v>0</v>
      </c>
      <c r="BZ94" s="102">
        <f>IF(AU94="znížená",AV94,0)</f>
        <v>0</v>
      </c>
      <c r="CA94" s="102">
        <f>IF(AU94="zákl. prenesená",AV94,0)</f>
        <v>0</v>
      </c>
      <c r="CB94" s="102">
        <f>IF(AU94="zníž. prenesená",AV94,0)</f>
        <v>0</v>
      </c>
      <c r="CC94" s="102">
        <f>IF(AU94="nulová",AV94,0)</f>
        <v>0</v>
      </c>
      <c r="CD94" s="102">
        <f>IF(AU94="základná",AG94,0)</f>
        <v>0</v>
      </c>
      <c r="CE94" s="102">
        <f>IF(AU94="znížená",AG94,0)</f>
        <v>0</v>
      </c>
      <c r="CF94" s="102">
        <f>IF(AU94="zákl. prenesená",AG94,0)</f>
        <v>0</v>
      </c>
      <c r="CG94" s="102">
        <f>IF(AU94="zníž. prenesená",AG94,0)</f>
        <v>0</v>
      </c>
      <c r="CH94" s="102">
        <f>IF(AU94="nulová",AG94,0)</f>
        <v>0</v>
      </c>
      <c r="CI94" s="21">
        <f>IF(AU94="základná",1,IF(AU94="znížená",2,IF(AU94="zákl. prenesená",4,IF(AU94="zníž. prenesená",5,3))))</f>
        <v>1</v>
      </c>
      <c r="CJ94" s="21">
        <f>IF(AT94="stavebná časť",1,IF(8894="investičná časť",2,3))</f>
        <v>1</v>
      </c>
      <c r="CK94" s="21" t="str">
        <f>IF(D94="Vyplň vlastné","","x")</f>
        <v/>
      </c>
    </row>
    <row r="95" spans="1:89" s="1" customFormat="1" ht="10.9" customHeight="1"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8"/>
    </row>
    <row r="96" spans="1:89" s="1" customFormat="1" ht="30" customHeight="1">
      <c r="B96" s="36"/>
      <c r="C96" s="109" t="s">
        <v>90</v>
      </c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232">
        <f>ROUND(AG87+AG90,2)</f>
        <v>0</v>
      </c>
      <c r="AH96" s="232"/>
      <c r="AI96" s="232"/>
      <c r="AJ96" s="232"/>
      <c r="AK96" s="232"/>
      <c r="AL96" s="232"/>
      <c r="AM96" s="232"/>
      <c r="AN96" s="232">
        <f>AN87+AN90</f>
        <v>0</v>
      </c>
      <c r="AO96" s="232"/>
      <c r="AP96" s="232"/>
      <c r="AQ96" s="38"/>
    </row>
    <row r="97" spans="2:43" s="1" customFormat="1" ht="6.95" customHeight="1">
      <c r="B97" s="60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2"/>
    </row>
  </sheetData>
  <mergeCells count="59">
    <mergeCell ref="AG96:AM96"/>
    <mergeCell ref="AN96:AP96"/>
    <mergeCell ref="AR2:BE2"/>
    <mergeCell ref="AG91:AM91"/>
    <mergeCell ref="AN91:AP91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M80:AN80"/>
    <mergeCell ref="D93:AB93"/>
    <mergeCell ref="AG93:AM93"/>
    <mergeCell ref="AN93:AP93"/>
    <mergeCell ref="D94:AB94"/>
    <mergeCell ref="AG94:AM94"/>
    <mergeCell ref="AN94:AP94"/>
    <mergeCell ref="D92:AB92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AG90:AM90"/>
    <mergeCell ref="AN90:AP90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é sú hodnoty základná, znížená, nulová." sqref="AU91:AU95">
      <formula1>"základná, znížená, nulová"</formula1>
    </dataValidation>
    <dataValidation type="list" allowBlank="1" showInputMessage="1" showErrorMessage="1" error="Povolené sú hodnoty stavebná časť, technologická časť, investičná časť." sqref="AT91:AT95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8" location="'SO-01 - DOM SMÚTKU HUNCOV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48"/>
  <sheetViews>
    <sheetView showGridLines="0" workbookViewId="0">
      <pane ySplit="1" topLeftCell="A2" activePane="bottomLeft" state="frozen"/>
      <selection pane="bottomLeft" activeCell="AG217" sqref="AG217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1"/>
      <c r="B1" s="14"/>
      <c r="C1" s="14"/>
      <c r="D1" s="15" t="s">
        <v>1</v>
      </c>
      <c r="E1" s="14"/>
      <c r="F1" s="16" t="s">
        <v>91</v>
      </c>
      <c r="G1" s="16"/>
      <c r="H1" s="294" t="s">
        <v>92</v>
      </c>
      <c r="I1" s="294"/>
      <c r="J1" s="294"/>
      <c r="K1" s="294"/>
      <c r="L1" s="16" t="s">
        <v>93</v>
      </c>
      <c r="M1" s="14"/>
      <c r="N1" s="14"/>
      <c r="O1" s="15" t="s">
        <v>94</v>
      </c>
      <c r="P1" s="14"/>
      <c r="Q1" s="14"/>
      <c r="R1" s="14"/>
      <c r="S1" s="16" t="s">
        <v>95</v>
      </c>
      <c r="T1" s="16"/>
      <c r="U1" s="111"/>
      <c r="V1" s="111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198" t="s">
        <v>7</v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S2" s="233" t="s">
        <v>8</v>
      </c>
      <c r="T2" s="234"/>
      <c r="U2" s="234"/>
      <c r="V2" s="234"/>
      <c r="W2" s="234"/>
      <c r="X2" s="234"/>
      <c r="Y2" s="234"/>
      <c r="Z2" s="234"/>
      <c r="AA2" s="234"/>
      <c r="AB2" s="234"/>
      <c r="AC2" s="234"/>
      <c r="AT2" s="21" t="s">
        <v>81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73</v>
      </c>
    </row>
    <row r="4" spans="1:66" ht="36.950000000000003" customHeight="1">
      <c r="B4" s="25"/>
      <c r="C4" s="200" t="s">
        <v>96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6"/>
      <c r="T4" s="20" t="s">
        <v>12</v>
      </c>
      <c r="AT4" s="21" t="s">
        <v>6</v>
      </c>
    </row>
    <row r="5" spans="1:66" ht="6.95" customHeight="1">
      <c r="B5" s="25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6"/>
    </row>
    <row r="6" spans="1:66" ht="25.35" customHeight="1">
      <c r="B6" s="25"/>
      <c r="C6" s="28"/>
      <c r="D6" s="32" t="s">
        <v>17</v>
      </c>
      <c r="E6" s="28"/>
      <c r="F6" s="243" t="str">
        <f>'Rekapitulácia stavby'!K6</f>
        <v>Stavebné úpravy objektu márnice v obci Huncovce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8"/>
      <c r="R6" s="26"/>
    </row>
    <row r="7" spans="1:66" s="1" customFormat="1" ht="32.85" customHeight="1">
      <c r="B7" s="36"/>
      <c r="C7" s="37"/>
      <c r="D7" s="31" t="s">
        <v>97</v>
      </c>
      <c r="E7" s="37"/>
      <c r="F7" s="206" t="s">
        <v>630</v>
      </c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37"/>
      <c r="R7" s="38"/>
    </row>
    <row r="8" spans="1:66" s="1" customFormat="1" ht="14.45" customHeight="1">
      <c r="B8" s="36"/>
      <c r="C8" s="37"/>
      <c r="D8" s="32" t="s">
        <v>18</v>
      </c>
      <c r="E8" s="37"/>
      <c r="F8" s="30" t="s">
        <v>5</v>
      </c>
      <c r="G8" s="37"/>
      <c r="H8" s="37"/>
      <c r="I8" s="37"/>
      <c r="J8" s="37"/>
      <c r="K8" s="37"/>
      <c r="L8" s="37"/>
      <c r="M8" s="32" t="s">
        <v>19</v>
      </c>
      <c r="N8" s="37"/>
      <c r="O8" s="30" t="s">
        <v>5</v>
      </c>
      <c r="P8" s="37"/>
      <c r="Q8" s="37"/>
      <c r="R8" s="38"/>
    </row>
    <row r="9" spans="1:66" s="1" customFormat="1" ht="14.45" customHeight="1">
      <c r="B9" s="36"/>
      <c r="C9" s="37"/>
      <c r="D9" s="32" t="s">
        <v>20</v>
      </c>
      <c r="E9" s="37"/>
      <c r="F9" s="30" t="s">
        <v>21</v>
      </c>
      <c r="G9" s="37"/>
      <c r="H9" s="37"/>
      <c r="I9" s="37"/>
      <c r="J9" s="37"/>
      <c r="K9" s="37"/>
      <c r="L9" s="37"/>
      <c r="M9" s="32" t="s">
        <v>22</v>
      </c>
      <c r="N9" s="37"/>
      <c r="O9" s="246">
        <f>'Rekapitulácia stavby'!AN8</f>
        <v>43739</v>
      </c>
      <c r="P9" s="247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2" t="s">
        <v>23</v>
      </c>
      <c r="E11" s="37"/>
      <c r="F11" s="37"/>
      <c r="G11" s="37"/>
      <c r="H11" s="37"/>
      <c r="I11" s="37"/>
      <c r="J11" s="37"/>
      <c r="K11" s="37"/>
      <c r="L11" s="37"/>
      <c r="M11" s="32" t="s">
        <v>24</v>
      </c>
      <c r="N11" s="37"/>
      <c r="O11" s="204" t="s">
        <v>5</v>
      </c>
      <c r="P11" s="204"/>
      <c r="Q11" s="37"/>
      <c r="R11" s="38"/>
    </row>
    <row r="12" spans="1:66" s="1" customFormat="1" ht="18" customHeight="1">
      <c r="B12" s="36"/>
      <c r="C12" s="37"/>
      <c r="D12" s="37"/>
      <c r="E12" s="30" t="s">
        <v>25</v>
      </c>
      <c r="F12" s="37"/>
      <c r="G12" s="37"/>
      <c r="H12" s="37"/>
      <c r="I12" s="37"/>
      <c r="J12" s="37"/>
      <c r="K12" s="37"/>
      <c r="L12" s="37"/>
      <c r="M12" s="32" t="s">
        <v>26</v>
      </c>
      <c r="N12" s="37"/>
      <c r="O12" s="204" t="s">
        <v>5</v>
      </c>
      <c r="P12" s="204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2" t="s">
        <v>27</v>
      </c>
      <c r="E14" s="37"/>
      <c r="F14" s="37"/>
      <c r="G14" s="37"/>
      <c r="H14" s="37"/>
      <c r="I14" s="37"/>
      <c r="J14" s="37"/>
      <c r="K14" s="37"/>
      <c r="L14" s="37"/>
      <c r="M14" s="32" t="s">
        <v>24</v>
      </c>
      <c r="N14" s="37"/>
      <c r="O14" s="248" t="str">
        <f>IF('Rekapitulácia stavby'!AN13="","",'Rekapitulácia stavby'!AN13)</f>
        <v>Vyplň údaj</v>
      </c>
      <c r="P14" s="204"/>
      <c r="Q14" s="37"/>
      <c r="R14" s="38"/>
    </row>
    <row r="15" spans="1:66" s="1" customFormat="1" ht="18" customHeight="1">
      <c r="B15" s="36"/>
      <c r="C15" s="37"/>
      <c r="D15" s="37"/>
      <c r="E15" s="248" t="str">
        <f>IF('Rekapitulácia stavby'!E14="","",'Rekapitulácia stavby'!E14)</f>
        <v>Vyplň údaj</v>
      </c>
      <c r="F15" s="249"/>
      <c r="G15" s="249"/>
      <c r="H15" s="249"/>
      <c r="I15" s="249"/>
      <c r="J15" s="249"/>
      <c r="K15" s="249"/>
      <c r="L15" s="249"/>
      <c r="M15" s="32" t="s">
        <v>26</v>
      </c>
      <c r="N15" s="37"/>
      <c r="O15" s="248" t="str">
        <f>IF('Rekapitulácia stavby'!AN14="","",'Rekapitulácia stavby'!AN14)</f>
        <v>Vyplň údaj</v>
      </c>
      <c r="P15" s="204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2" t="s">
        <v>29</v>
      </c>
      <c r="E17" s="37"/>
      <c r="F17" s="37"/>
      <c r="G17" s="37"/>
      <c r="H17" s="37"/>
      <c r="I17" s="37"/>
      <c r="J17" s="37"/>
      <c r="K17" s="37"/>
      <c r="L17" s="37"/>
      <c r="M17" s="32" t="s">
        <v>24</v>
      </c>
      <c r="N17" s="37"/>
      <c r="O17" s="204" t="s">
        <v>5</v>
      </c>
      <c r="P17" s="204"/>
      <c r="Q17" s="37"/>
      <c r="R17" s="38"/>
    </row>
    <row r="18" spans="2:18" s="1" customFormat="1" ht="18" customHeight="1">
      <c r="B18" s="36"/>
      <c r="C18" s="37"/>
      <c r="D18" s="37"/>
      <c r="E18" s="30" t="s">
        <v>30</v>
      </c>
      <c r="F18" s="37"/>
      <c r="G18" s="37"/>
      <c r="H18" s="37"/>
      <c r="I18" s="37"/>
      <c r="J18" s="37"/>
      <c r="K18" s="37"/>
      <c r="L18" s="37"/>
      <c r="M18" s="32" t="s">
        <v>26</v>
      </c>
      <c r="N18" s="37"/>
      <c r="O18" s="204" t="s">
        <v>5</v>
      </c>
      <c r="P18" s="204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2" t="s">
        <v>32</v>
      </c>
      <c r="E20" s="37"/>
      <c r="F20" s="37"/>
      <c r="G20" s="37"/>
      <c r="H20" s="37"/>
      <c r="I20" s="37"/>
      <c r="J20" s="37"/>
      <c r="K20" s="37"/>
      <c r="L20" s="37"/>
      <c r="M20" s="32" t="s">
        <v>24</v>
      </c>
      <c r="N20" s="37"/>
      <c r="O20" s="204" t="s">
        <v>5</v>
      </c>
      <c r="P20" s="204"/>
      <c r="Q20" s="37"/>
      <c r="R20" s="38"/>
    </row>
    <row r="21" spans="2:18" s="1" customFormat="1" ht="18" customHeight="1">
      <c r="B21" s="36"/>
      <c r="C21" s="37"/>
      <c r="D21" s="37"/>
      <c r="E21" s="30" t="s">
        <v>30</v>
      </c>
      <c r="F21" s="37"/>
      <c r="G21" s="37"/>
      <c r="H21" s="37"/>
      <c r="I21" s="37"/>
      <c r="J21" s="37"/>
      <c r="K21" s="37"/>
      <c r="L21" s="37"/>
      <c r="M21" s="32" t="s">
        <v>26</v>
      </c>
      <c r="N21" s="37"/>
      <c r="O21" s="204" t="s">
        <v>5</v>
      </c>
      <c r="P21" s="204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2" t="s">
        <v>33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6.5" customHeight="1">
      <c r="B24" s="36"/>
      <c r="C24" s="37"/>
      <c r="D24" s="37"/>
      <c r="E24" s="209" t="s">
        <v>5</v>
      </c>
      <c r="F24" s="209"/>
      <c r="G24" s="209"/>
      <c r="H24" s="209"/>
      <c r="I24" s="209"/>
      <c r="J24" s="209"/>
      <c r="K24" s="209"/>
      <c r="L24" s="209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12" t="s">
        <v>98</v>
      </c>
      <c r="E27" s="37"/>
      <c r="F27" s="37"/>
      <c r="G27" s="37"/>
      <c r="H27" s="37"/>
      <c r="I27" s="37"/>
      <c r="J27" s="37"/>
      <c r="K27" s="37"/>
      <c r="L27" s="37"/>
      <c r="M27" s="210">
        <f>N88</f>
        <v>0</v>
      </c>
      <c r="N27" s="210"/>
      <c r="O27" s="210"/>
      <c r="P27" s="210"/>
      <c r="Q27" s="37"/>
      <c r="R27" s="38"/>
    </row>
    <row r="28" spans="2:18" s="1" customFormat="1" ht="14.45" customHeight="1">
      <c r="B28" s="36"/>
      <c r="C28" s="37"/>
      <c r="D28" s="35" t="s">
        <v>85</v>
      </c>
      <c r="E28" s="37"/>
      <c r="F28" s="37"/>
      <c r="G28" s="37"/>
      <c r="H28" s="37"/>
      <c r="I28" s="37"/>
      <c r="J28" s="37"/>
      <c r="K28" s="37"/>
      <c r="L28" s="37"/>
      <c r="M28" s="210">
        <f>N111</f>
        <v>0</v>
      </c>
      <c r="N28" s="210"/>
      <c r="O28" s="210"/>
      <c r="P28" s="210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13" t="s">
        <v>36</v>
      </c>
      <c r="E30" s="37"/>
      <c r="F30" s="37"/>
      <c r="G30" s="37"/>
      <c r="H30" s="37"/>
      <c r="I30" s="37"/>
      <c r="J30" s="37"/>
      <c r="K30" s="37"/>
      <c r="L30" s="37"/>
      <c r="M30" s="250">
        <f>ROUND(M27+M28,2)</f>
        <v>0</v>
      </c>
      <c r="N30" s="245"/>
      <c r="O30" s="245"/>
      <c r="P30" s="245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37</v>
      </c>
      <c r="E32" s="43" t="s">
        <v>38</v>
      </c>
      <c r="F32" s="44">
        <v>0.2</v>
      </c>
      <c r="G32" s="114" t="s">
        <v>39</v>
      </c>
      <c r="H32" s="251">
        <f>ROUND((((SUM(BE111:BE118)+SUM(BE136:BE341))+SUM(BE343:BE347))),2)</f>
        <v>0</v>
      </c>
      <c r="I32" s="245"/>
      <c r="J32" s="245"/>
      <c r="K32" s="37"/>
      <c r="L32" s="37"/>
      <c r="M32" s="251">
        <f>ROUND(((ROUND((SUM(BE111:BE118)+SUM(BE136:BE341)), 2)*F32)+SUM(BE343:BE347)*F32),2)</f>
        <v>0</v>
      </c>
      <c r="N32" s="245"/>
      <c r="O32" s="245"/>
      <c r="P32" s="245"/>
      <c r="Q32" s="37"/>
      <c r="R32" s="38"/>
    </row>
    <row r="33" spans="2:18" s="1" customFormat="1" ht="14.45" customHeight="1">
      <c r="B33" s="36"/>
      <c r="C33" s="37"/>
      <c r="D33" s="37"/>
      <c r="E33" s="43" t="s">
        <v>40</v>
      </c>
      <c r="F33" s="44">
        <v>0.2</v>
      </c>
      <c r="G33" s="114" t="s">
        <v>39</v>
      </c>
      <c r="H33" s="251">
        <f>ROUND((((SUM(BF111:BF118)+SUM(BF136:BF341))+SUM(BF343:BF347))),2)</f>
        <v>0</v>
      </c>
      <c r="I33" s="245"/>
      <c r="J33" s="245"/>
      <c r="K33" s="37"/>
      <c r="L33" s="37"/>
      <c r="M33" s="251">
        <f>ROUND(((ROUND((SUM(BF111:BF118)+SUM(BF136:BF341)), 2)*F33)+SUM(BF343:BF347)*F33),2)</f>
        <v>0</v>
      </c>
      <c r="N33" s="245"/>
      <c r="O33" s="245"/>
      <c r="P33" s="245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41</v>
      </c>
      <c r="F34" s="44">
        <v>0.2</v>
      </c>
      <c r="G34" s="114" t="s">
        <v>39</v>
      </c>
      <c r="H34" s="251">
        <f>ROUND((((SUM(BG111:BG118)+SUM(BG136:BG341))+SUM(BG343:BG347))),2)</f>
        <v>0</v>
      </c>
      <c r="I34" s="245"/>
      <c r="J34" s="245"/>
      <c r="K34" s="37"/>
      <c r="L34" s="37"/>
      <c r="M34" s="251">
        <v>0</v>
      </c>
      <c r="N34" s="245"/>
      <c r="O34" s="245"/>
      <c r="P34" s="245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42</v>
      </c>
      <c r="F35" s="44">
        <v>0.2</v>
      </c>
      <c r="G35" s="114" t="s">
        <v>39</v>
      </c>
      <c r="H35" s="251">
        <f>ROUND((((SUM(BH111:BH118)+SUM(BH136:BH341))+SUM(BH343:BH347))),2)</f>
        <v>0</v>
      </c>
      <c r="I35" s="245"/>
      <c r="J35" s="245"/>
      <c r="K35" s="37"/>
      <c r="L35" s="37"/>
      <c r="M35" s="251">
        <v>0</v>
      </c>
      <c r="N35" s="245"/>
      <c r="O35" s="245"/>
      <c r="P35" s="245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43</v>
      </c>
      <c r="F36" s="44">
        <v>0</v>
      </c>
      <c r="G36" s="114" t="s">
        <v>39</v>
      </c>
      <c r="H36" s="251">
        <f>ROUND((((SUM(BI111:BI118)+SUM(BI136:BI341))+SUM(BI343:BI347))),2)</f>
        <v>0</v>
      </c>
      <c r="I36" s="245"/>
      <c r="J36" s="245"/>
      <c r="K36" s="37"/>
      <c r="L36" s="37"/>
      <c r="M36" s="251">
        <v>0</v>
      </c>
      <c r="N36" s="245"/>
      <c r="O36" s="245"/>
      <c r="P36" s="245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0"/>
      <c r="D38" s="115" t="s">
        <v>44</v>
      </c>
      <c r="E38" s="75"/>
      <c r="F38" s="75"/>
      <c r="G38" s="116" t="s">
        <v>45</v>
      </c>
      <c r="H38" s="117" t="s">
        <v>46</v>
      </c>
      <c r="I38" s="75"/>
      <c r="J38" s="75"/>
      <c r="K38" s="75"/>
      <c r="L38" s="252">
        <f>SUM(M30:M36)</f>
        <v>0</v>
      </c>
      <c r="M38" s="252"/>
      <c r="N38" s="252"/>
      <c r="O38" s="252"/>
      <c r="P38" s="253"/>
      <c r="Q38" s="110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6"/>
    </row>
    <row r="42" spans="2:18">
      <c r="B42" s="25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/>
    </row>
    <row r="43" spans="2:18">
      <c r="B43" s="2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/>
    </row>
    <row r="44" spans="2:18">
      <c r="B44" s="25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/>
    </row>
    <row r="45" spans="2:18">
      <c r="B45" s="25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/>
    </row>
    <row r="46" spans="2:18">
      <c r="B46" s="25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/>
    </row>
    <row r="47" spans="2:18">
      <c r="B47" s="25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6"/>
    </row>
    <row r="48" spans="2:18">
      <c r="B48" s="2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/>
    </row>
    <row r="49" spans="2:18">
      <c r="B49" s="25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/>
    </row>
    <row r="50" spans="2:18" s="1" customFormat="1" ht="15">
      <c r="B50" s="36"/>
      <c r="C50" s="37"/>
      <c r="D50" s="51" t="s">
        <v>47</v>
      </c>
      <c r="E50" s="52"/>
      <c r="F50" s="52"/>
      <c r="G50" s="52"/>
      <c r="H50" s="53"/>
      <c r="I50" s="37"/>
      <c r="J50" s="51" t="s">
        <v>48</v>
      </c>
      <c r="K50" s="52"/>
      <c r="L50" s="52"/>
      <c r="M50" s="52"/>
      <c r="N50" s="52"/>
      <c r="O50" s="52"/>
      <c r="P50" s="53"/>
      <c r="Q50" s="37"/>
      <c r="R50" s="38"/>
    </row>
    <row r="51" spans="2:18">
      <c r="B51" s="25"/>
      <c r="C51" s="28"/>
      <c r="D51" s="54"/>
      <c r="E51" s="28"/>
      <c r="F51" s="28"/>
      <c r="G51" s="28"/>
      <c r="H51" s="55"/>
      <c r="I51" s="28"/>
      <c r="J51" s="54"/>
      <c r="K51" s="28"/>
      <c r="L51" s="28"/>
      <c r="M51" s="28"/>
      <c r="N51" s="28"/>
      <c r="O51" s="28"/>
      <c r="P51" s="55"/>
      <c r="Q51" s="28"/>
      <c r="R51" s="26"/>
    </row>
    <row r="52" spans="2:18">
      <c r="B52" s="25"/>
      <c r="C52" s="28"/>
      <c r="D52" s="54"/>
      <c r="E52" s="28"/>
      <c r="F52" s="28"/>
      <c r="G52" s="28"/>
      <c r="H52" s="55"/>
      <c r="I52" s="28"/>
      <c r="J52" s="54"/>
      <c r="K52" s="28"/>
      <c r="L52" s="28"/>
      <c r="M52" s="28"/>
      <c r="N52" s="28"/>
      <c r="O52" s="28"/>
      <c r="P52" s="55"/>
      <c r="Q52" s="28"/>
      <c r="R52" s="26"/>
    </row>
    <row r="53" spans="2:18">
      <c r="B53" s="25"/>
      <c r="C53" s="28"/>
      <c r="D53" s="54"/>
      <c r="E53" s="28"/>
      <c r="F53" s="28"/>
      <c r="G53" s="28"/>
      <c r="H53" s="55"/>
      <c r="I53" s="28"/>
      <c r="J53" s="54"/>
      <c r="K53" s="28"/>
      <c r="L53" s="28"/>
      <c r="M53" s="28"/>
      <c r="N53" s="28"/>
      <c r="O53" s="28"/>
      <c r="P53" s="55"/>
      <c r="Q53" s="28"/>
      <c r="R53" s="26"/>
    </row>
    <row r="54" spans="2:18">
      <c r="B54" s="25"/>
      <c r="C54" s="28"/>
      <c r="D54" s="54"/>
      <c r="E54" s="28"/>
      <c r="F54" s="28"/>
      <c r="G54" s="28"/>
      <c r="H54" s="55"/>
      <c r="I54" s="28"/>
      <c r="J54" s="54"/>
      <c r="K54" s="28"/>
      <c r="L54" s="28"/>
      <c r="M54" s="28"/>
      <c r="N54" s="28"/>
      <c r="O54" s="28"/>
      <c r="P54" s="55"/>
      <c r="Q54" s="28"/>
      <c r="R54" s="26"/>
    </row>
    <row r="55" spans="2:18">
      <c r="B55" s="25"/>
      <c r="C55" s="28"/>
      <c r="D55" s="54"/>
      <c r="E55" s="28"/>
      <c r="F55" s="28"/>
      <c r="G55" s="28"/>
      <c r="H55" s="55"/>
      <c r="I55" s="28"/>
      <c r="J55" s="54"/>
      <c r="K55" s="28"/>
      <c r="L55" s="28"/>
      <c r="M55" s="28"/>
      <c r="N55" s="28"/>
      <c r="O55" s="28"/>
      <c r="P55" s="55"/>
      <c r="Q55" s="28"/>
      <c r="R55" s="26"/>
    </row>
    <row r="56" spans="2:18">
      <c r="B56" s="25"/>
      <c r="C56" s="28"/>
      <c r="D56" s="54"/>
      <c r="E56" s="28"/>
      <c r="F56" s="28"/>
      <c r="G56" s="28"/>
      <c r="H56" s="55"/>
      <c r="I56" s="28"/>
      <c r="J56" s="54"/>
      <c r="K56" s="28"/>
      <c r="L56" s="28"/>
      <c r="M56" s="28"/>
      <c r="N56" s="28"/>
      <c r="O56" s="28"/>
      <c r="P56" s="55"/>
      <c r="Q56" s="28"/>
      <c r="R56" s="26"/>
    </row>
    <row r="57" spans="2:18">
      <c r="B57" s="25"/>
      <c r="C57" s="28"/>
      <c r="D57" s="54"/>
      <c r="E57" s="28"/>
      <c r="F57" s="28"/>
      <c r="G57" s="28"/>
      <c r="H57" s="55"/>
      <c r="I57" s="28"/>
      <c r="J57" s="54"/>
      <c r="K57" s="28"/>
      <c r="L57" s="28"/>
      <c r="M57" s="28"/>
      <c r="N57" s="28"/>
      <c r="O57" s="28"/>
      <c r="P57" s="55"/>
      <c r="Q57" s="28"/>
      <c r="R57" s="26"/>
    </row>
    <row r="58" spans="2:18">
      <c r="B58" s="25"/>
      <c r="C58" s="28"/>
      <c r="D58" s="54"/>
      <c r="E58" s="28"/>
      <c r="F58" s="28"/>
      <c r="G58" s="28"/>
      <c r="H58" s="55"/>
      <c r="I58" s="28"/>
      <c r="J58" s="54"/>
      <c r="K58" s="28"/>
      <c r="L58" s="28"/>
      <c r="M58" s="28"/>
      <c r="N58" s="28"/>
      <c r="O58" s="28"/>
      <c r="P58" s="55"/>
      <c r="Q58" s="28"/>
      <c r="R58" s="26"/>
    </row>
    <row r="59" spans="2:18" s="1" customFormat="1" ht="15">
      <c r="B59" s="36"/>
      <c r="C59" s="37"/>
      <c r="D59" s="56" t="s">
        <v>49</v>
      </c>
      <c r="E59" s="57"/>
      <c r="F59" s="57"/>
      <c r="G59" s="58" t="s">
        <v>50</v>
      </c>
      <c r="H59" s="59"/>
      <c r="I59" s="37"/>
      <c r="J59" s="56" t="s">
        <v>49</v>
      </c>
      <c r="K59" s="57"/>
      <c r="L59" s="57"/>
      <c r="M59" s="57"/>
      <c r="N59" s="58" t="s">
        <v>50</v>
      </c>
      <c r="O59" s="57"/>
      <c r="P59" s="59"/>
      <c r="Q59" s="37"/>
      <c r="R59" s="38"/>
    </row>
    <row r="60" spans="2:18">
      <c r="B60" s="25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6"/>
    </row>
    <row r="61" spans="2:18" s="1" customFormat="1" ht="15">
      <c r="B61" s="36"/>
      <c r="C61" s="37"/>
      <c r="D61" s="51" t="s">
        <v>51</v>
      </c>
      <c r="E61" s="52"/>
      <c r="F61" s="52"/>
      <c r="G61" s="52"/>
      <c r="H61" s="53"/>
      <c r="I61" s="37"/>
      <c r="J61" s="51" t="s">
        <v>52</v>
      </c>
      <c r="K61" s="52"/>
      <c r="L61" s="52"/>
      <c r="M61" s="52"/>
      <c r="N61" s="52"/>
      <c r="O61" s="52"/>
      <c r="P61" s="53"/>
      <c r="Q61" s="37"/>
      <c r="R61" s="38"/>
    </row>
    <row r="62" spans="2:18">
      <c r="B62" s="25"/>
      <c r="C62" s="28"/>
      <c r="D62" s="54"/>
      <c r="E62" s="28"/>
      <c r="F62" s="28"/>
      <c r="G62" s="28"/>
      <c r="H62" s="55"/>
      <c r="I62" s="28"/>
      <c r="J62" s="54"/>
      <c r="K62" s="28"/>
      <c r="L62" s="28"/>
      <c r="M62" s="28"/>
      <c r="N62" s="28"/>
      <c r="O62" s="28"/>
      <c r="P62" s="55"/>
      <c r="Q62" s="28"/>
      <c r="R62" s="26"/>
    </row>
    <row r="63" spans="2:18">
      <c r="B63" s="25"/>
      <c r="C63" s="28"/>
      <c r="D63" s="54"/>
      <c r="E63" s="28"/>
      <c r="F63" s="28"/>
      <c r="G63" s="28"/>
      <c r="H63" s="55"/>
      <c r="I63" s="28"/>
      <c r="J63" s="54"/>
      <c r="K63" s="28"/>
      <c r="L63" s="28"/>
      <c r="M63" s="28"/>
      <c r="N63" s="28"/>
      <c r="O63" s="28"/>
      <c r="P63" s="55"/>
      <c r="Q63" s="28"/>
      <c r="R63" s="26"/>
    </row>
    <row r="64" spans="2:18">
      <c r="B64" s="25"/>
      <c r="C64" s="28"/>
      <c r="D64" s="54"/>
      <c r="E64" s="28"/>
      <c r="F64" s="28"/>
      <c r="G64" s="28"/>
      <c r="H64" s="55"/>
      <c r="I64" s="28"/>
      <c r="J64" s="54"/>
      <c r="K64" s="28"/>
      <c r="L64" s="28"/>
      <c r="M64" s="28"/>
      <c r="N64" s="28"/>
      <c r="O64" s="28"/>
      <c r="P64" s="55"/>
      <c r="Q64" s="28"/>
      <c r="R64" s="26"/>
    </row>
    <row r="65" spans="2:18">
      <c r="B65" s="25"/>
      <c r="C65" s="28"/>
      <c r="D65" s="54"/>
      <c r="E65" s="28"/>
      <c r="F65" s="28"/>
      <c r="G65" s="28"/>
      <c r="H65" s="55"/>
      <c r="I65" s="28"/>
      <c r="J65" s="54"/>
      <c r="K65" s="28"/>
      <c r="L65" s="28"/>
      <c r="M65" s="28"/>
      <c r="N65" s="28"/>
      <c r="O65" s="28"/>
      <c r="P65" s="55"/>
      <c r="Q65" s="28"/>
      <c r="R65" s="26"/>
    </row>
    <row r="66" spans="2:18">
      <c r="B66" s="25"/>
      <c r="C66" s="28"/>
      <c r="D66" s="54"/>
      <c r="E66" s="28"/>
      <c r="F66" s="28"/>
      <c r="G66" s="28"/>
      <c r="H66" s="55"/>
      <c r="I66" s="28"/>
      <c r="J66" s="54"/>
      <c r="K66" s="28"/>
      <c r="L66" s="28"/>
      <c r="M66" s="28"/>
      <c r="N66" s="28"/>
      <c r="O66" s="28"/>
      <c r="P66" s="55"/>
      <c r="Q66" s="28"/>
      <c r="R66" s="26"/>
    </row>
    <row r="67" spans="2:18">
      <c r="B67" s="25"/>
      <c r="C67" s="28"/>
      <c r="D67" s="54"/>
      <c r="E67" s="28"/>
      <c r="F67" s="28"/>
      <c r="G67" s="28"/>
      <c r="H67" s="55"/>
      <c r="I67" s="28"/>
      <c r="J67" s="54"/>
      <c r="K67" s="28"/>
      <c r="L67" s="28"/>
      <c r="M67" s="28"/>
      <c r="N67" s="28"/>
      <c r="O67" s="28"/>
      <c r="P67" s="55"/>
      <c r="Q67" s="28"/>
      <c r="R67" s="26"/>
    </row>
    <row r="68" spans="2:18">
      <c r="B68" s="25"/>
      <c r="C68" s="28"/>
      <c r="D68" s="54"/>
      <c r="E68" s="28"/>
      <c r="F68" s="28"/>
      <c r="G68" s="28"/>
      <c r="H68" s="55"/>
      <c r="I68" s="28"/>
      <c r="J68" s="54"/>
      <c r="K68" s="28"/>
      <c r="L68" s="28"/>
      <c r="M68" s="28"/>
      <c r="N68" s="28"/>
      <c r="O68" s="28"/>
      <c r="P68" s="55"/>
      <c r="Q68" s="28"/>
      <c r="R68" s="26"/>
    </row>
    <row r="69" spans="2:18">
      <c r="B69" s="25"/>
      <c r="C69" s="28"/>
      <c r="D69" s="54"/>
      <c r="E69" s="28"/>
      <c r="F69" s="28"/>
      <c r="G69" s="28"/>
      <c r="H69" s="55"/>
      <c r="I69" s="28"/>
      <c r="J69" s="54"/>
      <c r="K69" s="28"/>
      <c r="L69" s="28"/>
      <c r="M69" s="28"/>
      <c r="N69" s="28"/>
      <c r="O69" s="28"/>
      <c r="P69" s="55"/>
      <c r="Q69" s="28"/>
      <c r="R69" s="26"/>
    </row>
    <row r="70" spans="2:18" s="1" customFormat="1" ht="15">
      <c r="B70" s="36"/>
      <c r="C70" s="37"/>
      <c r="D70" s="56" t="s">
        <v>49</v>
      </c>
      <c r="E70" s="57"/>
      <c r="F70" s="57"/>
      <c r="G70" s="58" t="s">
        <v>50</v>
      </c>
      <c r="H70" s="59"/>
      <c r="I70" s="37"/>
      <c r="J70" s="56" t="s">
        <v>49</v>
      </c>
      <c r="K70" s="57"/>
      <c r="L70" s="57"/>
      <c r="M70" s="57"/>
      <c r="N70" s="58" t="s">
        <v>50</v>
      </c>
      <c r="O70" s="57"/>
      <c r="P70" s="59"/>
      <c r="Q70" s="37"/>
      <c r="R70" s="38"/>
    </row>
    <row r="71" spans="2:18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18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2:18" s="1" customFormat="1" ht="36.950000000000003" customHeight="1">
      <c r="B76" s="36"/>
      <c r="C76" s="200" t="s">
        <v>99</v>
      </c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38"/>
    </row>
    <row r="77" spans="2:18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1" customFormat="1" ht="30" customHeight="1">
      <c r="B78" s="36"/>
      <c r="C78" s="32" t="s">
        <v>17</v>
      </c>
      <c r="D78" s="37"/>
      <c r="E78" s="37"/>
      <c r="F78" s="243" t="str">
        <f>F6</f>
        <v>Stavebné úpravy objektu márnice v obci Huncovce</v>
      </c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37"/>
      <c r="R78" s="38"/>
    </row>
    <row r="79" spans="2:18" s="1" customFormat="1" ht="36.950000000000003" customHeight="1">
      <c r="B79" s="36"/>
      <c r="C79" s="70" t="s">
        <v>97</v>
      </c>
      <c r="D79" s="37"/>
      <c r="E79" s="37"/>
      <c r="F79" s="235" t="str">
        <f>F7</f>
        <v>SO-01 - Márnica Huncovce</v>
      </c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37"/>
      <c r="R79" s="38"/>
    </row>
    <row r="80" spans="2:18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</row>
    <row r="81" spans="2:47" s="1" customFormat="1" ht="18" customHeight="1">
      <c r="B81" s="36"/>
      <c r="C81" s="32" t="s">
        <v>20</v>
      </c>
      <c r="D81" s="37"/>
      <c r="E81" s="37"/>
      <c r="F81" s="30" t="str">
        <f>F9</f>
        <v>HUNCOVCE</v>
      </c>
      <c r="G81" s="37"/>
      <c r="H81" s="37"/>
      <c r="I81" s="37"/>
      <c r="J81" s="37"/>
      <c r="K81" s="32" t="s">
        <v>22</v>
      </c>
      <c r="L81" s="37"/>
      <c r="M81" s="247">
        <f>IF(O9="","",O9)</f>
        <v>43739</v>
      </c>
      <c r="N81" s="247"/>
      <c r="O81" s="247"/>
      <c r="P81" s="247"/>
      <c r="Q81" s="37"/>
      <c r="R81" s="38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</row>
    <row r="83" spans="2:47" s="1" customFormat="1" ht="15">
      <c r="B83" s="36"/>
      <c r="C83" s="32" t="s">
        <v>23</v>
      </c>
      <c r="D83" s="37"/>
      <c r="E83" s="37"/>
      <c r="F83" s="30" t="str">
        <f>E12</f>
        <v>OBEC HUNCOVCE</v>
      </c>
      <c r="G83" s="37"/>
      <c r="H83" s="37"/>
      <c r="I83" s="37"/>
      <c r="J83" s="37"/>
      <c r="K83" s="32" t="s">
        <v>29</v>
      </c>
      <c r="L83" s="37"/>
      <c r="M83" s="204" t="str">
        <f>E18</f>
        <v>ING.PAVOL JURČO</v>
      </c>
      <c r="N83" s="204"/>
      <c r="O83" s="204"/>
      <c r="P83" s="204"/>
      <c r="Q83" s="204"/>
      <c r="R83" s="38"/>
    </row>
    <row r="84" spans="2:47" s="1" customFormat="1" ht="14.45" customHeight="1">
      <c r="B84" s="36"/>
      <c r="C84" s="32" t="s">
        <v>27</v>
      </c>
      <c r="D84" s="37"/>
      <c r="E84" s="37"/>
      <c r="F84" s="30" t="str">
        <f>IF(E15="","",E15)</f>
        <v>Vyplň údaj</v>
      </c>
      <c r="G84" s="37"/>
      <c r="H84" s="37"/>
      <c r="I84" s="37"/>
      <c r="J84" s="37"/>
      <c r="K84" s="32" t="s">
        <v>32</v>
      </c>
      <c r="L84" s="37"/>
      <c r="M84" s="204" t="str">
        <f>E21</f>
        <v>ING.PAVOL JURČO</v>
      </c>
      <c r="N84" s="204"/>
      <c r="O84" s="204"/>
      <c r="P84" s="204"/>
      <c r="Q84" s="204"/>
      <c r="R84" s="38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</row>
    <row r="86" spans="2:47" s="1" customFormat="1" ht="29.25" customHeight="1">
      <c r="B86" s="36"/>
      <c r="C86" s="254" t="s">
        <v>100</v>
      </c>
      <c r="D86" s="255"/>
      <c r="E86" s="255"/>
      <c r="F86" s="255"/>
      <c r="G86" s="255"/>
      <c r="H86" s="110"/>
      <c r="I86" s="110"/>
      <c r="J86" s="110"/>
      <c r="K86" s="110"/>
      <c r="L86" s="110"/>
      <c r="M86" s="110"/>
      <c r="N86" s="254" t="s">
        <v>101</v>
      </c>
      <c r="O86" s="255"/>
      <c r="P86" s="255"/>
      <c r="Q86" s="255"/>
      <c r="R86" s="38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</row>
    <row r="88" spans="2:47" s="1" customFormat="1" ht="29.25" customHeight="1">
      <c r="B88" s="36"/>
      <c r="C88" s="118" t="s">
        <v>102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1">
        <f>N136</f>
        <v>0</v>
      </c>
      <c r="O88" s="256"/>
      <c r="P88" s="256"/>
      <c r="Q88" s="256"/>
      <c r="R88" s="38"/>
      <c r="AU88" s="21" t="s">
        <v>103</v>
      </c>
    </row>
    <row r="89" spans="2:47" s="6" customFormat="1" ht="24.95" customHeight="1">
      <c r="B89" s="119"/>
      <c r="C89" s="120"/>
      <c r="D89" s="121" t="s">
        <v>104</v>
      </c>
      <c r="E89" s="120"/>
      <c r="F89" s="120"/>
      <c r="G89" s="120"/>
      <c r="H89" s="120"/>
      <c r="I89" s="120"/>
      <c r="J89" s="120"/>
      <c r="K89" s="120"/>
      <c r="L89" s="120"/>
      <c r="M89" s="120"/>
      <c r="N89" s="257">
        <f>N137</f>
        <v>0</v>
      </c>
      <c r="O89" s="258"/>
      <c r="P89" s="258"/>
      <c r="Q89" s="258"/>
      <c r="R89" s="122"/>
    </row>
    <row r="90" spans="2:47" s="7" customFormat="1" ht="19.899999999999999" customHeight="1">
      <c r="B90" s="123"/>
      <c r="C90" s="124"/>
      <c r="D90" s="98" t="s">
        <v>105</v>
      </c>
      <c r="E90" s="124"/>
      <c r="F90" s="124"/>
      <c r="G90" s="124"/>
      <c r="H90" s="124"/>
      <c r="I90" s="124"/>
      <c r="J90" s="124"/>
      <c r="K90" s="124"/>
      <c r="L90" s="124"/>
      <c r="M90" s="124"/>
      <c r="N90" s="222">
        <f>N138</f>
        <v>0</v>
      </c>
      <c r="O90" s="259"/>
      <c r="P90" s="259"/>
      <c r="Q90" s="259"/>
      <c r="R90" s="125"/>
    </row>
    <row r="91" spans="2:47" s="7" customFormat="1" ht="19.899999999999999" customHeight="1">
      <c r="B91" s="123"/>
      <c r="C91" s="124"/>
      <c r="D91" s="98" t="s">
        <v>106</v>
      </c>
      <c r="E91" s="124"/>
      <c r="F91" s="124"/>
      <c r="G91" s="124"/>
      <c r="H91" s="124"/>
      <c r="I91" s="124"/>
      <c r="J91" s="124"/>
      <c r="K91" s="124"/>
      <c r="L91" s="124"/>
      <c r="M91" s="124"/>
      <c r="N91" s="222">
        <f>N148</f>
        <v>0</v>
      </c>
      <c r="O91" s="259"/>
      <c r="P91" s="259"/>
      <c r="Q91" s="259"/>
      <c r="R91" s="125"/>
    </row>
    <row r="92" spans="2:47" s="7" customFormat="1" ht="19.899999999999999" customHeight="1">
      <c r="B92" s="123"/>
      <c r="C92" s="124"/>
      <c r="D92" s="98" t="s">
        <v>107</v>
      </c>
      <c r="E92" s="124"/>
      <c r="F92" s="124"/>
      <c r="G92" s="124"/>
      <c r="H92" s="124"/>
      <c r="I92" s="124"/>
      <c r="J92" s="124"/>
      <c r="K92" s="124"/>
      <c r="L92" s="124"/>
      <c r="M92" s="124"/>
      <c r="N92" s="222">
        <f>N158</f>
        <v>0</v>
      </c>
      <c r="O92" s="259"/>
      <c r="P92" s="259"/>
      <c r="Q92" s="259"/>
      <c r="R92" s="125"/>
    </row>
    <row r="93" spans="2:47" s="7" customFormat="1" ht="19.899999999999999" customHeight="1">
      <c r="B93" s="123"/>
      <c r="C93" s="124"/>
      <c r="D93" s="98" t="s">
        <v>108</v>
      </c>
      <c r="E93" s="124"/>
      <c r="F93" s="124"/>
      <c r="G93" s="124"/>
      <c r="H93" s="124"/>
      <c r="I93" s="124"/>
      <c r="J93" s="124"/>
      <c r="K93" s="124"/>
      <c r="L93" s="124"/>
      <c r="M93" s="124"/>
      <c r="N93" s="222">
        <f>N182</f>
        <v>0</v>
      </c>
      <c r="O93" s="259"/>
      <c r="P93" s="259"/>
      <c r="Q93" s="259"/>
      <c r="R93" s="125"/>
    </row>
    <row r="94" spans="2:47" s="7" customFormat="1" ht="19.899999999999999" customHeight="1">
      <c r="B94" s="123"/>
      <c r="C94" s="124"/>
      <c r="D94" s="98" t="s">
        <v>109</v>
      </c>
      <c r="E94" s="124"/>
      <c r="F94" s="124"/>
      <c r="G94" s="124"/>
      <c r="H94" s="124"/>
      <c r="I94" s="124"/>
      <c r="J94" s="124"/>
      <c r="K94" s="124"/>
      <c r="L94" s="124"/>
      <c r="M94" s="124"/>
      <c r="N94" s="222">
        <f>N220</f>
        <v>0</v>
      </c>
      <c r="O94" s="259"/>
      <c r="P94" s="259"/>
      <c r="Q94" s="259"/>
      <c r="R94" s="125"/>
    </row>
    <row r="95" spans="2:47" s="6" customFormat="1" ht="24.95" customHeight="1">
      <c r="B95" s="119"/>
      <c r="C95" s="120"/>
      <c r="D95" s="121" t="s">
        <v>110</v>
      </c>
      <c r="E95" s="120"/>
      <c r="F95" s="120"/>
      <c r="G95" s="120"/>
      <c r="H95" s="120"/>
      <c r="I95" s="120"/>
      <c r="J95" s="120"/>
      <c r="K95" s="120"/>
      <c r="L95" s="120"/>
      <c r="M95" s="120"/>
      <c r="N95" s="257">
        <f>N222</f>
        <v>0</v>
      </c>
      <c r="O95" s="258"/>
      <c r="P95" s="258"/>
      <c r="Q95" s="258"/>
      <c r="R95" s="122"/>
    </row>
    <row r="96" spans="2:47" s="7" customFormat="1" ht="19.899999999999999" customHeight="1">
      <c r="B96" s="123"/>
      <c r="C96" s="124"/>
      <c r="D96" s="98" t="s">
        <v>111</v>
      </c>
      <c r="E96" s="124"/>
      <c r="F96" s="124"/>
      <c r="G96" s="124"/>
      <c r="H96" s="124"/>
      <c r="I96" s="124"/>
      <c r="J96" s="124"/>
      <c r="K96" s="124"/>
      <c r="L96" s="124"/>
      <c r="M96" s="124"/>
      <c r="N96" s="222">
        <f>N223</f>
        <v>0</v>
      </c>
      <c r="O96" s="259"/>
      <c r="P96" s="259"/>
      <c r="Q96" s="259"/>
      <c r="R96" s="125"/>
    </row>
    <row r="97" spans="2:65" s="7" customFormat="1" ht="19.899999999999999" customHeight="1">
      <c r="B97" s="123"/>
      <c r="C97" s="124"/>
      <c r="D97" s="98" t="s">
        <v>112</v>
      </c>
      <c r="E97" s="124"/>
      <c r="F97" s="124"/>
      <c r="G97" s="124"/>
      <c r="H97" s="124"/>
      <c r="I97" s="124"/>
      <c r="J97" s="124"/>
      <c r="K97" s="124"/>
      <c r="L97" s="124"/>
      <c r="M97" s="124"/>
      <c r="N97" s="222">
        <f>N228</f>
        <v>0</v>
      </c>
      <c r="O97" s="259"/>
      <c r="P97" s="259"/>
      <c r="Q97" s="259"/>
      <c r="R97" s="125"/>
    </row>
    <row r="98" spans="2:65" s="7" customFormat="1" ht="19.899999999999999" customHeight="1">
      <c r="B98" s="123"/>
      <c r="C98" s="124"/>
      <c r="D98" s="98" t="s">
        <v>113</v>
      </c>
      <c r="E98" s="124"/>
      <c r="F98" s="124"/>
      <c r="G98" s="124"/>
      <c r="H98" s="124"/>
      <c r="I98" s="124"/>
      <c r="J98" s="124"/>
      <c r="K98" s="124"/>
      <c r="L98" s="124"/>
      <c r="M98" s="124"/>
      <c r="N98" s="222">
        <f>N233</f>
        <v>0</v>
      </c>
      <c r="O98" s="259"/>
      <c r="P98" s="259"/>
      <c r="Q98" s="259"/>
      <c r="R98" s="125"/>
    </row>
    <row r="99" spans="2:65" s="7" customFormat="1" ht="19.899999999999999" customHeight="1">
      <c r="B99" s="123"/>
      <c r="C99" s="124"/>
      <c r="D99" s="98" t="s">
        <v>114</v>
      </c>
      <c r="E99" s="124"/>
      <c r="F99" s="124"/>
      <c r="G99" s="124"/>
      <c r="H99" s="124"/>
      <c r="I99" s="124"/>
      <c r="J99" s="124"/>
      <c r="K99" s="124"/>
      <c r="L99" s="124"/>
      <c r="M99" s="124"/>
      <c r="N99" s="222">
        <f>N241</f>
        <v>0</v>
      </c>
      <c r="O99" s="259"/>
      <c r="P99" s="259"/>
      <c r="Q99" s="259"/>
      <c r="R99" s="125"/>
    </row>
    <row r="100" spans="2:65" s="7" customFormat="1" ht="19.899999999999999" customHeight="1">
      <c r="B100" s="123"/>
      <c r="C100" s="124"/>
      <c r="D100" s="98" t="s">
        <v>115</v>
      </c>
      <c r="E100" s="124"/>
      <c r="F100" s="124"/>
      <c r="G100" s="124"/>
      <c r="H100" s="124"/>
      <c r="I100" s="124"/>
      <c r="J100" s="124"/>
      <c r="K100" s="124"/>
      <c r="L100" s="124"/>
      <c r="M100" s="124"/>
      <c r="N100" s="222">
        <f>N254</f>
        <v>0</v>
      </c>
      <c r="O100" s="259"/>
      <c r="P100" s="259"/>
      <c r="Q100" s="259"/>
      <c r="R100" s="125"/>
    </row>
    <row r="101" spans="2:65" s="7" customFormat="1" ht="19.899999999999999" customHeight="1">
      <c r="B101" s="123"/>
      <c r="C101" s="124"/>
      <c r="D101" s="98" t="s">
        <v>116</v>
      </c>
      <c r="E101" s="124"/>
      <c r="F101" s="124"/>
      <c r="G101" s="124"/>
      <c r="H101" s="124"/>
      <c r="I101" s="124"/>
      <c r="J101" s="124"/>
      <c r="K101" s="124"/>
      <c r="L101" s="124"/>
      <c r="M101" s="124"/>
      <c r="N101" s="222">
        <f>N290</f>
        <v>0</v>
      </c>
      <c r="O101" s="259"/>
      <c r="P101" s="259"/>
      <c r="Q101" s="259"/>
      <c r="R101" s="125"/>
    </row>
    <row r="102" spans="2:65" s="7" customFormat="1" ht="19.899999999999999" customHeight="1">
      <c r="B102" s="123"/>
      <c r="C102" s="124"/>
      <c r="D102" s="98" t="s">
        <v>117</v>
      </c>
      <c r="E102" s="124"/>
      <c r="F102" s="124"/>
      <c r="G102" s="124"/>
      <c r="H102" s="124"/>
      <c r="I102" s="124"/>
      <c r="J102" s="124"/>
      <c r="K102" s="124"/>
      <c r="L102" s="124"/>
      <c r="M102" s="124"/>
      <c r="N102" s="222">
        <f>N295</f>
        <v>0</v>
      </c>
      <c r="O102" s="259"/>
      <c r="P102" s="259"/>
      <c r="Q102" s="259"/>
      <c r="R102" s="125"/>
    </row>
    <row r="103" spans="2:65" s="7" customFormat="1" ht="19.899999999999999" customHeight="1">
      <c r="B103" s="123"/>
      <c r="C103" s="124"/>
      <c r="D103" s="98" t="s">
        <v>118</v>
      </c>
      <c r="E103" s="124"/>
      <c r="F103" s="124"/>
      <c r="G103" s="124"/>
      <c r="H103" s="124"/>
      <c r="I103" s="124"/>
      <c r="J103" s="124"/>
      <c r="K103" s="124"/>
      <c r="L103" s="124"/>
      <c r="M103" s="124"/>
      <c r="N103" s="222">
        <f>N312</f>
        <v>0</v>
      </c>
      <c r="O103" s="259"/>
      <c r="P103" s="259"/>
      <c r="Q103" s="259"/>
      <c r="R103" s="125"/>
    </row>
    <row r="104" spans="2:65" s="7" customFormat="1" ht="19.899999999999999" customHeight="1">
      <c r="B104" s="123"/>
      <c r="C104" s="124"/>
      <c r="D104" s="98" t="s">
        <v>119</v>
      </c>
      <c r="E104" s="124"/>
      <c r="F104" s="124"/>
      <c r="G104" s="124"/>
      <c r="H104" s="124"/>
      <c r="I104" s="124"/>
      <c r="J104" s="124"/>
      <c r="K104" s="124"/>
      <c r="L104" s="124"/>
      <c r="M104" s="124"/>
      <c r="N104" s="222">
        <f>N318</f>
        <v>0</v>
      </c>
      <c r="O104" s="259"/>
      <c r="P104" s="259"/>
      <c r="Q104" s="259"/>
      <c r="R104" s="125"/>
    </row>
    <row r="105" spans="2:65" s="7" customFormat="1" ht="19.899999999999999" customHeight="1">
      <c r="B105" s="123"/>
      <c r="C105" s="124"/>
      <c r="D105" s="98" t="s">
        <v>120</v>
      </c>
      <c r="E105" s="124"/>
      <c r="F105" s="124"/>
      <c r="G105" s="124"/>
      <c r="H105" s="124"/>
      <c r="I105" s="124"/>
      <c r="J105" s="124"/>
      <c r="K105" s="124"/>
      <c r="L105" s="124"/>
      <c r="M105" s="124"/>
      <c r="N105" s="222">
        <f>N326</f>
        <v>0</v>
      </c>
      <c r="O105" s="259"/>
      <c r="P105" s="259"/>
      <c r="Q105" s="259"/>
      <c r="R105" s="125"/>
    </row>
    <row r="106" spans="2:65" s="7" customFormat="1" ht="19.899999999999999" customHeight="1">
      <c r="B106" s="123"/>
      <c r="C106" s="124"/>
      <c r="D106" s="98" t="s">
        <v>121</v>
      </c>
      <c r="E106" s="124"/>
      <c r="F106" s="124"/>
      <c r="G106" s="124"/>
      <c r="H106" s="124"/>
      <c r="I106" s="124"/>
      <c r="J106" s="124"/>
      <c r="K106" s="124"/>
      <c r="L106" s="124"/>
      <c r="M106" s="124"/>
      <c r="N106" s="222">
        <f>N334</f>
        <v>0</v>
      </c>
      <c r="O106" s="259"/>
      <c r="P106" s="259"/>
      <c r="Q106" s="259"/>
      <c r="R106" s="125"/>
    </row>
    <row r="107" spans="2:65" s="6" customFormat="1" ht="24.95" customHeight="1">
      <c r="B107" s="119"/>
      <c r="C107" s="120"/>
      <c r="D107" s="121" t="s">
        <v>122</v>
      </c>
      <c r="E107" s="120"/>
      <c r="F107" s="120"/>
      <c r="G107" s="120"/>
      <c r="H107" s="120"/>
      <c r="I107" s="120"/>
      <c r="J107" s="120"/>
      <c r="K107" s="120"/>
      <c r="L107" s="120"/>
      <c r="M107" s="120"/>
      <c r="N107" s="257">
        <f>N338</f>
        <v>0</v>
      </c>
      <c r="O107" s="258"/>
      <c r="P107" s="258"/>
      <c r="Q107" s="258"/>
      <c r="R107" s="122"/>
    </row>
    <row r="108" spans="2:65" s="7" customFormat="1" ht="19.899999999999999" customHeight="1">
      <c r="B108" s="123"/>
      <c r="C108" s="124"/>
      <c r="D108" s="98" t="s">
        <v>123</v>
      </c>
      <c r="E108" s="124"/>
      <c r="F108" s="124"/>
      <c r="G108" s="124"/>
      <c r="H108" s="124"/>
      <c r="I108" s="124"/>
      <c r="J108" s="124"/>
      <c r="K108" s="124"/>
      <c r="L108" s="124"/>
      <c r="M108" s="124"/>
      <c r="N108" s="222">
        <f>N339</f>
        <v>0</v>
      </c>
      <c r="O108" s="259"/>
      <c r="P108" s="259"/>
      <c r="Q108" s="259"/>
      <c r="R108" s="125"/>
    </row>
    <row r="109" spans="2:65" s="6" customFormat="1" ht="21.75" customHeight="1">
      <c r="B109" s="119"/>
      <c r="C109" s="120"/>
      <c r="D109" s="121" t="s">
        <v>124</v>
      </c>
      <c r="E109" s="120"/>
      <c r="F109" s="120"/>
      <c r="G109" s="120"/>
      <c r="H109" s="120"/>
      <c r="I109" s="120"/>
      <c r="J109" s="120"/>
      <c r="K109" s="120"/>
      <c r="L109" s="120"/>
      <c r="M109" s="120"/>
      <c r="N109" s="260">
        <f>N342</f>
        <v>0</v>
      </c>
      <c r="O109" s="258"/>
      <c r="P109" s="258"/>
      <c r="Q109" s="258"/>
      <c r="R109" s="122"/>
    </row>
    <row r="110" spans="2:65" s="1" customFormat="1" ht="21.75" customHeight="1"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8"/>
    </row>
    <row r="111" spans="2:65" s="1" customFormat="1" ht="29.25" customHeight="1">
      <c r="B111" s="36"/>
      <c r="C111" s="118" t="s">
        <v>125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256">
        <f>ROUND(N112+N113+N114+N115+N116+N117,2)</f>
        <v>0</v>
      </c>
      <c r="O111" s="261"/>
      <c r="P111" s="261"/>
      <c r="Q111" s="261"/>
      <c r="R111" s="38"/>
      <c r="T111" s="126"/>
      <c r="U111" s="127" t="s">
        <v>37</v>
      </c>
    </row>
    <row r="112" spans="2:65" s="1" customFormat="1" ht="18" customHeight="1">
      <c r="B112" s="128"/>
      <c r="C112" s="129"/>
      <c r="D112" s="219" t="s">
        <v>126</v>
      </c>
      <c r="E112" s="262"/>
      <c r="F112" s="262"/>
      <c r="G112" s="262"/>
      <c r="H112" s="262"/>
      <c r="I112" s="129"/>
      <c r="J112" s="129"/>
      <c r="K112" s="129"/>
      <c r="L112" s="129"/>
      <c r="M112" s="129"/>
      <c r="N112" s="221">
        <f>ROUND(N88*T112,2)</f>
        <v>0</v>
      </c>
      <c r="O112" s="263"/>
      <c r="P112" s="263"/>
      <c r="Q112" s="263"/>
      <c r="R112" s="131"/>
      <c r="S112" s="132"/>
      <c r="T112" s="133"/>
      <c r="U112" s="134" t="s">
        <v>40</v>
      </c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5" t="s">
        <v>127</v>
      </c>
      <c r="AZ112" s="132"/>
      <c r="BA112" s="132"/>
      <c r="BB112" s="132"/>
      <c r="BC112" s="132"/>
      <c r="BD112" s="132"/>
      <c r="BE112" s="136">
        <f t="shared" ref="BE112:BE117" si="0">IF(U112="základná",N112,0)</f>
        <v>0</v>
      </c>
      <c r="BF112" s="136">
        <f t="shared" ref="BF112:BF117" si="1">IF(U112="znížená",N112,0)</f>
        <v>0</v>
      </c>
      <c r="BG112" s="136">
        <f t="shared" ref="BG112:BG117" si="2">IF(U112="zákl. prenesená",N112,0)</f>
        <v>0</v>
      </c>
      <c r="BH112" s="136">
        <f t="shared" ref="BH112:BH117" si="3">IF(U112="zníž. prenesená",N112,0)</f>
        <v>0</v>
      </c>
      <c r="BI112" s="136">
        <f t="shared" ref="BI112:BI117" si="4">IF(U112="nulová",N112,0)</f>
        <v>0</v>
      </c>
      <c r="BJ112" s="135" t="s">
        <v>128</v>
      </c>
      <c r="BK112" s="132"/>
      <c r="BL112" s="132"/>
      <c r="BM112" s="132"/>
    </row>
    <row r="113" spans="2:65" s="1" customFormat="1" ht="18" customHeight="1">
      <c r="B113" s="128"/>
      <c r="C113" s="129"/>
      <c r="D113" s="219" t="s">
        <v>129</v>
      </c>
      <c r="E113" s="262"/>
      <c r="F113" s="262"/>
      <c r="G113" s="262"/>
      <c r="H113" s="262"/>
      <c r="I113" s="129"/>
      <c r="J113" s="129"/>
      <c r="K113" s="129"/>
      <c r="L113" s="129"/>
      <c r="M113" s="129"/>
      <c r="N113" s="221">
        <f>ROUND(N88*T113,2)</f>
        <v>0</v>
      </c>
      <c r="O113" s="263"/>
      <c r="P113" s="263"/>
      <c r="Q113" s="263"/>
      <c r="R113" s="131"/>
      <c r="S113" s="132"/>
      <c r="T113" s="133"/>
      <c r="U113" s="134" t="s">
        <v>40</v>
      </c>
      <c r="V113" s="132"/>
      <c r="W113" s="132"/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5" t="s">
        <v>127</v>
      </c>
      <c r="AZ113" s="132"/>
      <c r="BA113" s="132"/>
      <c r="BB113" s="132"/>
      <c r="BC113" s="132"/>
      <c r="BD113" s="132"/>
      <c r="BE113" s="136">
        <f t="shared" si="0"/>
        <v>0</v>
      </c>
      <c r="BF113" s="136">
        <f t="shared" si="1"/>
        <v>0</v>
      </c>
      <c r="BG113" s="136">
        <f t="shared" si="2"/>
        <v>0</v>
      </c>
      <c r="BH113" s="136">
        <f t="shared" si="3"/>
        <v>0</v>
      </c>
      <c r="BI113" s="136">
        <f t="shared" si="4"/>
        <v>0</v>
      </c>
      <c r="BJ113" s="135" t="s">
        <v>128</v>
      </c>
      <c r="BK113" s="132"/>
      <c r="BL113" s="132"/>
      <c r="BM113" s="132"/>
    </row>
    <row r="114" spans="2:65" s="1" customFormat="1" ht="18" customHeight="1">
      <c r="B114" s="128"/>
      <c r="C114" s="129"/>
      <c r="D114" s="219" t="s">
        <v>130</v>
      </c>
      <c r="E114" s="262"/>
      <c r="F114" s="262"/>
      <c r="G114" s="262"/>
      <c r="H114" s="262"/>
      <c r="I114" s="129"/>
      <c r="J114" s="129"/>
      <c r="K114" s="129"/>
      <c r="L114" s="129"/>
      <c r="M114" s="129"/>
      <c r="N114" s="221">
        <f>ROUND(N88*T114,2)</f>
        <v>0</v>
      </c>
      <c r="O114" s="263"/>
      <c r="P114" s="263"/>
      <c r="Q114" s="263"/>
      <c r="R114" s="131"/>
      <c r="S114" s="132"/>
      <c r="T114" s="133"/>
      <c r="U114" s="134" t="s">
        <v>40</v>
      </c>
      <c r="V114" s="132"/>
      <c r="W114" s="132"/>
      <c r="X114" s="132"/>
      <c r="Y114" s="132"/>
      <c r="Z114" s="132"/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5" t="s">
        <v>127</v>
      </c>
      <c r="AZ114" s="132"/>
      <c r="BA114" s="132"/>
      <c r="BB114" s="132"/>
      <c r="BC114" s="132"/>
      <c r="BD114" s="132"/>
      <c r="BE114" s="136">
        <f t="shared" si="0"/>
        <v>0</v>
      </c>
      <c r="BF114" s="136">
        <f t="shared" si="1"/>
        <v>0</v>
      </c>
      <c r="BG114" s="136">
        <f t="shared" si="2"/>
        <v>0</v>
      </c>
      <c r="BH114" s="136">
        <f t="shared" si="3"/>
        <v>0</v>
      </c>
      <c r="BI114" s="136">
        <f t="shared" si="4"/>
        <v>0</v>
      </c>
      <c r="BJ114" s="135" t="s">
        <v>128</v>
      </c>
      <c r="BK114" s="132"/>
      <c r="BL114" s="132"/>
      <c r="BM114" s="132"/>
    </row>
    <row r="115" spans="2:65" s="1" customFormat="1" ht="18" customHeight="1">
      <c r="B115" s="128"/>
      <c r="C115" s="129"/>
      <c r="D115" s="219" t="s">
        <v>131</v>
      </c>
      <c r="E115" s="262"/>
      <c r="F115" s="262"/>
      <c r="G115" s="262"/>
      <c r="H115" s="262"/>
      <c r="I115" s="129"/>
      <c r="J115" s="129"/>
      <c r="K115" s="129"/>
      <c r="L115" s="129"/>
      <c r="M115" s="129"/>
      <c r="N115" s="221">
        <f>ROUND(N88*T115,2)</f>
        <v>0</v>
      </c>
      <c r="O115" s="263"/>
      <c r="P115" s="263"/>
      <c r="Q115" s="263"/>
      <c r="R115" s="131"/>
      <c r="S115" s="132"/>
      <c r="T115" s="133"/>
      <c r="U115" s="134" t="s">
        <v>40</v>
      </c>
      <c r="V115" s="132"/>
      <c r="W115" s="132"/>
      <c r="X115" s="132"/>
      <c r="Y115" s="132"/>
      <c r="Z115" s="132"/>
      <c r="AA115" s="132"/>
      <c r="AB115" s="132"/>
      <c r="AC115" s="132"/>
      <c r="AD115" s="132"/>
      <c r="AE115" s="132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5" t="s">
        <v>127</v>
      </c>
      <c r="AZ115" s="132"/>
      <c r="BA115" s="132"/>
      <c r="BB115" s="132"/>
      <c r="BC115" s="132"/>
      <c r="BD115" s="132"/>
      <c r="BE115" s="136">
        <f t="shared" si="0"/>
        <v>0</v>
      </c>
      <c r="BF115" s="136">
        <f t="shared" si="1"/>
        <v>0</v>
      </c>
      <c r="BG115" s="136">
        <f t="shared" si="2"/>
        <v>0</v>
      </c>
      <c r="BH115" s="136">
        <f t="shared" si="3"/>
        <v>0</v>
      </c>
      <c r="BI115" s="136">
        <f t="shared" si="4"/>
        <v>0</v>
      </c>
      <c r="BJ115" s="135" t="s">
        <v>128</v>
      </c>
      <c r="BK115" s="132"/>
      <c r="BL115" s="132"/>
      <c r="BM115" s="132"/>
    </row>
    <row r="116" spans="2:65" s="1" customFormat="1" ht="18" customHeight="1">
      <c r="B116" s="128"/>
      <c r="C116" s="129"/>
      <c r="D116" s="219" t="s">
        <v>132</v>
      </c>
      <c r="E116" s="262"/>
      <c r="F116" s="262"/>
      <c r="G116" s="262"/>
      <c r="H116" s="262"/>
      <c r="I116" s="129"/>
      <c r="J116" s="129"/>
      <c r="K116" s="129"/>
      <c r="L116" s="129"/>
      <c r="M116" s="129"/>
      <c r="N116" s="221">
        <f>ROUND(N88*T116,2)</f>
        <v>0</v>
      </c>
      <c r="O116" s="263"/>
      <c r="P116" s="263"/>
      <c r="Q116" s="263"/>
      <c r="R116" s="131"/>
      <c r="S116" s="132"/>
      <c r="T116" s="133"/>
      <c r="U116" s="134" t="s">
        <v>40</v>
      </c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5" t="s">
        <v>127</v>
      </c>
      <c r="AZ116" s="132"/>
      <c r="BA116" s="132"/>
      <c r="BB116" s="132"/>
      <c r="BC116" s="132"/>
      <c r="BD116" s="132"/>
      <c r="BE116" s="136">
        <f t="shared" si="0"/>
        <v>0</v>
      </c>
      <c r="BF116" s="136">
        <f t="shared" si="1"/>
        <v>0</v>
      </c>
      <c r="BG116" s="136">
        <f t="shared" si="2"/>
        <v>0</v>
      </c>
      <c r="BH116" s="136">
        <f t="shared" si="3"/>
        <v>0</v>
      </c>
      <c r="BI116" s="136">
        <f t="shared" si="4"/>
        <v>0</v>
      </c>
      <c r="BJ116" s="135" t="s">
        <v>128</v>
      </c>
      <c r="BK116" s="132"/>
      <c r="BL116" s="132"/>
      <c r="BM116" s="132"/>
    </row>
    <row r="117" spans="2:65" s="1" customFormat="1" ht="18" customHeight="1">
      <c r="B117" s="128"/>
      <c r="C117" s="129"/>
      <c r="D117" s="130" t="s">
        <v>133</v>
      </c>
      <c r="E117" s="129"/>
      <c r="F117" s="129"/>
      <c r="G117" s="129"/>
      <c r="H117" s="129"/>
      <c r="I117" s="129"/>
      <c r="J117" s="129"/>
      <c r="K117" s="129"/>
      <c r="L117" s="129"/>
      <c r="M117" s="129"/>
      <c r="N117" s="221">
        <f>ROUND(N88*T117,2)</f>
        <v>0</v>
      </c>
      <c r="O117" s="263"/>
      <c r="P117" s="263"/>
      <c r="Q117" s="263"/>
      <c r="R117" s="131"/>
      <c r="S117" s="132"/>
      <c r="T117" s="137"/>
      <c r="U117" s="138" t="s">
        <v>40</v>
      </c>
      <c r="V117" s="132"/>
      <c r="W117" s="132"/>
      <c r="X117" s="132"/>
      <c r="Y117" s="132"/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5" t="s">
        <v>134</v>
      </c>
      <c r="AZ117" s="132"/>
      <c r="BA117" s="132"/>
      <c r="BB117" s="132"/>
      <c r="BC117" s="132"/>
      <c r="BD117" s="132"/>
      <c r="BE117" s="136">
        <f t="shared" si="0"/>
        <v>0</v>
      </c>
      <c r="BF117" s="136">
        <f t="shared" si="1"/>
        <v>0</v>
      </c>
      <c r="BG117" s="136">
        <f t="shared" si="2"/>
        <v>0</v>
      </c>
      <c r="BH117" s="136">
        <f t="shared" si="3"/>
        <v>0</v>
      </c>
      <c r="BI117" s="136">
        <f t="shared" si="4"/>
        <v>0</v>
      </c>
      <c r="BJ117" s="135" t="s">
        <v>128</v>
      </c>
      <c r="BK117" s="132"/>
      <c r="BL117" s="132"/>
      <c r="BM117" s="132"/>
    </row>
    <row r="118" spans="2:65" s="1" customFormat="1"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8"/>
    </row>
    <row r="119" spans="2:65" s="1" customFormat="1" ht="29.25" customHeight="1">
      <c r="B119" s="36"/>
      <c r="C119" s="109" t="s">
        <v>90</v>
      </c>
      <c r="D119" s="110"/>
      <c r="E119" s="110"/>
      <c r="F119" s="110"/>
      <c r="G119" s="110"/>
      <c r="H119" s="110"/>
      <c r="I119" s="110"/>
      <c r="J119" s="110"/>
      <c r="K119" s="110"/>
      <c r="L119" s="232">
        <f>ROUND(SUM(N88+N111),2)</f>
        <v>0</v>
      </c>
      <c r="M119" s="232"/>
      <c r="N119" s="232"/>
      <c r="O119" s="232"/>
      <c r="P119" s="232"/>
      <c r="Q119" s="232"/>
      <c r="R119" s="38"/>
    </row>
    <row r="120" spans="2:65" s="1" customFormat="1" ht="6.95" customHeight="1">
      <c r="B120" s="60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2"/>
    </row>
    <row r="124" spans="2:65" s="1" customFormat="1" ht="6.95" customHeight="1">
      <c r="B124" s="63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5"/>
    </row>
    <row r="125" spans="2:65" s="1" customFormat="1" ht="36.950000000000003" customHeight="1">
      <c r="B125" s="36"/>
      <c r="C125" s="200" t="s">
        <v>135</v>
      </c>
      <c r="D125" s="245"/>
      <c r="E125" s="245"/>
      <c r="F125" s="245"/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  <c r="R125" s="38"/>
    </row>
    <row r="126" spans="2:65" s="1" customFormat="1" ht="6.95" customHeight="1"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8"/>
    </row>
    <row r="127" spans="2:65" s="1" customFormat="1" ht="30" customHeight="1">
      <c r="B127" s="36"/>
      <c r="C127" s="32" t="s">
        <v>17</v>
      </c>
      <c r="D127" s="37"/>
      <c r="E127" s="37"/>
      <c r="F127" s="243" t="str">
        <f>F6</f>
        <v>Stavebné úpravy objektu márnice v obci Huncovce</v>
      </c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  <c r="Q127" s="37"/>
      <c r="R127" s="38"/>
    </row>
    <row r="128" spans="2:65" s="1" customFormat="1" ht="36.950000000000003" customHeight="1">
      <c r="B128" s="36"/>
      <c r="C128" s="70" t="s">
        <v>97</v>
      </c>
      <c r="D128" s="37"/>
      <c r="E128" s="37"/>
      <c r="F128" s="235" t="str">
        <f>F7</f>
        <v>SO-01 - Márnica Huncovce</v>
      </c>
      <c r="G128" s="245"/>
      <c r="H128" s="245"/>
      <c r="I128" s="245"/>
      <c r="J128" s="245"/>
      <c r="K128" s="245"/>
      <c r="L128" s="245"/>
      <c r="M128" s="245"/>
      <c r="N128" s="245"/>
      <c r="O128" s="245"/>
      <c r="P128" s="245"/>
      <c r="Q128" s="37"/>
      <c r="R128" s="38"/>
    </row>
    <row r="129" spans="2:65" s="1" customFormat="1" ht="6.95" customHeight="1"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8"/>
    </row>
    <row r="130" spans="2:65" s="1" customFormat="1" ht="18" customHeight="1">
      <c r="B130" s="36"/>
      <c r="C130" s="32" t="s">
        <v>20</v>
      </c>
      <c r="D130" s="37"/>
      <c r="E130" s="37"/>
      <c r="F130" s="30" t="str">
        <f>F9</f>
        <v>HUNCOVCE</v>
      </c>
      <c r="G130" s="37"/>
      <c r="H130" s="37"/>
      <c r="I130" s="37"/>
      <c r="J130" s="37"/>
      <c r="K130" s="32" t="s">
        <v>22</v>
      </c>
      <c r="L130" s="37"/>
      <c r="M130" s="247">
        <f>IF(O9="","",O9)</f>
        <v>43739</v>
      </c>
      <c r="N130" s="247"/>
      <c r="O130" s="247"/>
      <c r="P130" s="247"/>
      <c r="Q130" s="37"/>
      <c r="R130" s="38"/>
    </row>
    <row r="131" spans="2:65" s="1" customFormat="1" ht="6.95" customHeight="1">
      <c r="B131" s="36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8"/>
    </row>
    <row r="132" spans="2:65" s="1" customFormat="1" ht="15">
      <c r="B132" s="36"/>
      <c r="C132" s="32" t="s">
        <v>23</v>
      </c>
      <c r="D132" s="37"/>
      <c r="E132" s="37"/>
      <c r="F132" s="30" t="str">
        <f>E12</f>
        <v>OBEC HUNCOVCE</v>
      </c>
      <c r="G132" s="37"/>
      <c r="H132" s="37"/>
      <c r="I132" s="37"/>
      <c r="J132" s="37"/>
      <c r="K132" s="32" t="s">
        <v>29</v>
      </c>
      <c r="L132" s="37"/>
      <c r="M132" s="204" t="str">
        <f>E18</f>
        <v>ING.PAVOL JURČO</v>
      </c>
      <c r="N132" s="204"/>
      <c r="O132" s="204"/>
      <c r="P132" s="204"/>
      <c r="Q132" s="204"/>
      <c r="R132" s="38"/>
    </row>
    <row r="133" spans="2:65" s="1" customFormat="1" ht="14.45" customHeight="1">
      <c r="B133" s="36"/>
      <c r="C133" s="32" t="s">
        <v>27</v>
      </c>
      <c r="D133" s="37"/>
      <c r="E133" s="37"/>
      <c r="F133" s="30" t="str">
        <f>IF(E15="","",E15)</f>
        <v>Vyplň údaj</v>
      </c>
      <c r="G133" s="37"/>
      <c r="H133" s="37"/>
      <c r="I133" s="37"/>
      <c r="J133" s="37"/>
      <c r="K133" s="32" t="s">
        <v>32</v>
      </c>
      <c r="L133" s="37"/>
      <c r="M133" s="204" t="str">
        <f>E21</f>
        <v>ING.PAVOL JURČO</v>
      </c>
      <c r="N133" s="204"/>
      <c r="O133" s="204"/>
      <c r="P133" s="204"/>
      <c r="Q133" s="204"/>
      <c r="R133" s="38"/>
    </row>
    <row r="134" spans="2:65" s="1" customFormat="1" ht="10.35" customHeight="1">
      <c r="B134" s="36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8"/>
    </row>
    <row r="135" spans="2:65" s="8" customFormat="1" ht="29.25" customHeight="1">
      <c r="B135" s="139"/>
      <c r="C135" s="140" t="s">
        <v>136</v>
      </c>
      <c r="D135" s="141" t="s">
        <v>137</v>
      </c>
      <c r="E135" s="141" t="s">
        <v>55</v>
      </c>
      <c r="F135" s="264" t="s">
        <v>138</v>
      </c>
      <c r="G135" s="264"/>
      <c r="H135" s="264"/>
      <c r="I135" s="264"/>
      <c r="J135" s="141" t="s">
        <v>139</v>
      </c>
      <c r="K135" s="141" t="s">
        <v>140</v>
      </c>
      <c r="L135" s="264" t="s">
        <v>141</v>
      </c>
      <c r="M135" s="264"/>
      <c r="N135" s="264" t="s">
        <v>101</v>
      </c>
      <c r="O135" s="264"/>
      <c r="P135" s="264"/>
      <c r="Q135" s="265"/>
      <c r="R135" s="142"/>
      <c r="T135" s="76" t="s">
        <v>142</v>
      </c>
      <c r="U135" s="77" t="s">
        <v>37</v>
      </c>
      <c r="V135" s="77" t="s">
        <v>143</v>
      </c>
      <c r="W135" s="77" t="s">
        <v>144</v>
      </c>
      <c r="X135" s="77" t="s">
        <v>145</v>
      </c>
      <c r="Y135" s="77" t="s">
        <v>146</v>
      </c>
      <c r="Z135" s="77" t="s">
        <v>147</v>
      </c>
      <c r="AA135" s="78" t="s">
        <v>148</v>
      </c>
    </row>
    <row r="136" spans="2:65" s="1" customFormat="1" ht="29.25" customHeight="1">
      <c r="B136" s="36"/>
      <c r="C136" s="80" t="s">
        <v>98</v>
      </c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269">
        <f>BK136</f>
        <v>0</v>
      </c>
      <c r="O136" s="270"/>
      <c r="P136" s="270"/>
      <c r="Q136" s="270"/>
      <c r="R136" s="38"/>
      <c r="T136" s="79"/>
      <c r="U136" s="52"/>
      <c r="V136" s="52"/>
      <c r="W136" s="143">
        <f>W137+W222+W338+W342</f>
        <v>0</v>
      </c>
      <c r="X136" s="52"/>
      <c r="Y136" s="143">
        <f>Y137+Y222+Y338+Y342</f>
        <v>47.490347089999993</v>
      </c>
      <c r="Z136" s="52"/>
      <c r="AA136" s="144">
        <f>AA137+AA222+AA338+AA342</f>
        <v>31.576284000000001</v>
      </c>
      <c r="AT136" s="21" t="s">
        <v>72</v>
      </c>
      <c r="AU136" s="21" t="s">
        <v>103</v>
      </c>
      <c r="BK136" s="145">
        <f>BK137+BK222+BK338+BK342</f>
        <v>0</v>
      </c>
    </row>
    <row r="137" spans="2:65" s="9" customFormat="1" ht="37.35" customHeight="1">
      <c r="B137" s="146"/>
      <c r="C137" s="147"/>
      <c r="D137" s="148" t="s">
        <v>104</v>
      </c>
      <c r="E137" s="148"/>
      <c r="F137" s="148"/>
      <c r="G137" s="148"/>
      <c r="H137" s="148"/>
      <c r="I137" s="148"/>
      <c r="J137" s="148"/>
      <c r="K137" s="148"/>
      <c r="L137" s="148"/>
      <c r="M137" s="148"/>
      <c r="N137" s="260">
        <f>BK137</f>
        <v>0</v>
      </c>
      <c r="O137" s="257"/>
      <c r="P137" s="257"/>
      <c r="Q137" s="257"/>
      <c r="R137" s="149"/>
      <c r="T137" s="150"/>
      <c r="U137" s="147"/>
      <c r="V137" s="147"/>
      <c r="W137" s="151">
        <f>W138+W148+W158+W182+W220</f>
        <v>0</v>
      </c>
      <c r="X137" s="147"/>
      <c r="Y137" s="151">
        <f>Y138+Y148+Y158+Y182+Y220</f>
        <v>45.285344179999996</v>
      </c>
      <c r="Z137" s="147"/>
      <c r="AA137" s="152">
        <f>AA138+AA148+AA158+AA182+AA220</f>
        <v>28.864944000000001</v>
      </c>
      <c r="AR137" s="153" t="s">
        <v>80</v>
      </c>
      <c r="AT137" s="154" t="s">
        <v>72</v>
      </c>
      <c r="AU137" s="154" t="s">
        <v>73</v>
      </c>
      <c r="AY137" s="153" t="s">
        <v>149</v>
      </c>
      <c r="BK137" s="155">
        <f>BK138+BK148+BK158+BK182+BK220</f>
        <v>0</v>
      </c>
    </row>
    <row r="138" spans="2:65" s="9" customFormat="1" ht="19.899999999999999" customHeight="1">
      <c r="B138" s="146"/>
      <c r="C138" s="147"/>
      <c r="D138" s="156" t="s">
        <v>105</v>
      </c>
      <c r="E138" s="156"/>
      <c r="F138" s="156"/>
      <c r="G138" s="156"/>
      <c r="H138" s="156"/>
      <c r="I138" s="156"/>
      <c r="J138" s="156"/>
      <c r="K138" s="156"/>
      <c r="L138" s="156"/>
      <c r="M138" s="156"/>
      <c r="N138" s="271">
        <f>BK138</f>
        <v>0</v>
      </c>
      <c r="O138" s="272"/>
      <c r="P138" s="272"/>
      <c r="Q138" s="272"/>
      <c r="R138" s="149"/>
      <c r="T138" s="150"/>
      <c r="U138" s="147"/>
      <c r="V138" s="147"/>
      <c r="W138" s="151">
        <f>SUM(W139:W147)</f>
        <v>0</v>
      </c>
      <c r="X138" s="147"/>
      <c r="Y138" s="151">
        <f>SUM(Y139:Y147)</f>
        <v>0</v>
      </c>
      <c r="Z138" s="147"/>
      <c r="AA138" s="152">
        <f>SUM(AA139:AA147)</f>
        <v>5.9826999999999995</v>
      </c>
      <c r="AR138" s="153" t="s">
        <v>80</v>
      </c>
      <c r="AT138" s="154" t="s">
        <v>72</v>
      </c>
      <c r="AU138" s="154" t="s">
        <v>80</v>
      </c>
      <c r="AY138" s="153" t="s">
        <v>149</v>
      </c>
      <c r="BK138" s="155">
        <f>SUM(BK139:BK147)</f>
        <v>0</v>
      </c>
    </row>
    <row r="139" spans="2:65" s="1" customFormat="1" ht="38.25" customHeight="1">
      <c r="B139" s="128"/>
      <c r="C139" s="157" t="s">
        <v>80</v>
      </c>
      <c r="D139" s="157" t="s">
        <v>150</v>
      </c>
      <c r="E139" s="158" t="s">
        <v>151</v>
      </c>
      <c r="F139" s="266" t="s">
        <v>152</v>
      </c>
      <c r="G139" s="266"/>
      <c r="H139" s="266"/>
      <c r="I139" s="266"/>
      <c r="J139" s="159" t="s">
        <v>153</v>
      </c>
      <c r="K139" s="160">
        <v>41.26</v>
      </c>
      <c r="L139" s="267">
        <v>0</v>
      </c>
      <c r="M139" s="267"/>
      <c r="N139" s="268">
        <f>ROUND(L139*K139,2)</f>
        <v>0</v>
      </c>
      <c r="O139" s="268"/>
      <c r="P139" s="268"/>
      <c r="Q139" s="268"/>
      <c r="R139" s="131"/>
      <c r="T139" s="161" t="s">
        <v>5</v>
      </c>
      <c r="U139" s="45" t="s">
        <v>40</v>
      </c>
      <c r="V139" s="37"/>
      <c r="W139" s="162">
        <f>V139*K139</f>
        <v>0</v>
      </c>
      <c r="X139" s="162">
        <v>0</v>
      </c>
      <c r="Y139" s="162">
        <f>X139*K139</f>
        <v>0</v>
      </c>
      <c r="Z139" s="162">
        <v>0.14499999999999999</v>
      </c>
      <c r="AA139" s="163">
        <f>Z139*K139</f>
        <v>5.9826999999999995</v>
      </c>
      <c r="AR139" s="21" t="s">
        <v>154</v>
      </c>
      <c r="AT139" s="21" t="s">
        <v>150</v>
      </c>
      <c r="AU139" s="21" t="s">
        <v>128</v>
      </c>
      <c r="AY139" s="21" t="s">
        <v>149</v>
      </c>
      <c r="BE139" s="102">
        <f>IF(U139="základná",N139,0)</f>
        <v>0</v>
      </c>
      <c r="BF139" s="102">
        <f>IF(U139="znížená",N139,0)</f>
        <v>0</v>
      </c>
      <c r="BG139" s="102">
        <f>IF(U139="zákl. prenesená",N139,0)</f>
        <v>0</v>
      </c>
      <c r="BH139" s="102">
        <f>IF(U139="zníž. prenesená",N139,0)</f>
        <v>0</v>
      </c>
      <c r="BI139" s="102">
        <f>IF(U139="nulová",N139,0)</f>
        <v>0</v>
      </c>
      <c r="BJ139" s="21" t="s">
        <v>128</v>
      </c>
      <c r="BK139" s="102">
        <f>ROUND(L139*K139,2)</f>
        <v>0</v>
      </c>
      <c r="BL139" s="21" t="s">
        <v>154</v>
      </c>
      <c r="BM139" s="21" t="s">
        <v>155</v>
      </c>
    </row>
    <row r="140" spans="2:65" s="1" customFormat="1" ht="25.5" customHeight="1">
      <c r="B140" s="128"/>
      <c r="C140" s="157" t="s">
        <v>128</v>
      </c>
      <c r="D140" s="157" t="s">
        <v>150</v>
      </c>
      <c r="E140" s="158" t="s">
        <v>156</v>
      </c>
      <c r="F140" s="266" t="s">
        <v>157</v>
      </c>
      <c r="G140" s="266"/>
      <c r="H140" s="266"/>
      <c r="I140" s="266"/>
      <c r="J140" s="159" t="s">
        <v>158</v>
      </c>
      <c r="K140" s="160">
        <v>9.4009999999999998</v>
      </c>
      <c r="L140" s="267">
        <v>0</v>
      </c>
      <c r="M140" s="267"/>
      <c r="N140" s="268">
        <f>ROUND(L140*K140,2)</f>
        <v>0</v>
      </c>
      <c r="O140" s="268"/>
      <c r="P140" s="268"/>
      <c r="Q140" s="268"/>
      <c r="R140" s="131"/>
      <c r="T140" s="161" t="s">
        <v>5</v>
      </c>
      <c r="U140" s="45" t="s">
        <v>40</v>
      </c>
      <c r="V140" s="37"/>
      <c r="W140" s="162">
        <f>V140*K140</f>
        <v>0</v>
      </c>
      <c r="X140" s="162">
        <v>0</v>
      </c>
      <c r="Y140" s="162">
        <f>X140*K140</f>
        <v>0</v>
      </c>
      <c r="Z140" s="162">
        <v>0</v>
      </c>
      <c r="AA140" s="163">
        <f>Z140*K140</f>
        <v>0</v>
      </c>
      <c r="AR140" s="21" t="s">
        <v>154</v>
      </c>
      <c r="AT140" s="21" t="s">
        <v>150</v>
      </c>
      <c r="AU140" s="21" t="s">
        <v>128</v>
      </c>
      <c r="AY140" s="21" t="s">
        <v>149</v>
      </c>
      <c r="BE140" s="102">
        <f>IF(U140="základná",N140,0)</f>
        <v>0</v>
      </c>
      <c r="BF140" s="102">
        <f>IF(U140="znížená",N140,0)</f>
        <v>0</v>
      </c>
      <c r="BG140" s="102">
        <f>IF(U140="zákl. prenesená",N140,0)</f>
        <v>0</v>
      </c>
      <c r="BH140" s="102">
        <f>IF(U140="zníž. prenesená",N140,0)</f>
        <v>0</v>
      </c>
      <c r="BI140" s="102">
        <f>IF(U140="nulová",N140,0)</f>
        <v>0</v>
      </c>
      <c r="BJ140" s="21" t="s">
        <v>128</v>
      </c>
      <c r="BK140" s="102">
        <f>ROUND(L140*K140,2)</f>
        <v>0</v>
      </c>
      <c r="BL140" s="21" t="s">
        <v>154</v>
      </c>
      <c r="BM140" s="21" t="s">
        <v>159</v>
      </c>
    </row>
    <row r="141" spans="2:65" s="10" customFormat="1" ht="16.5" customHeight="1">
      <c r="B141" s="164"/>
      <c r="C141" s="165"/>
      <c r="D141" s="165"/>
      <c r="E141" s="166" t="s">
        <v>5</v>
      </c>
      <c r="F141" s="273" t="s">
        <v>160</v>
      </c>
      <c r="G141" s="274"/>
      <c r="H141" s="274"/>
      <c r="I141" s="274"/>
      <c r="J141" s="165"/>
      <c r="K141" s="167">
        <v>9.4009999999999998</v>
      </c>
      <c r="L141" s="165"/>
      <c r="M141" s="165"/>
      <c r="N141" s="165"/>
      <c r="O141" s="165"/>
      <c r="P141" s="165"/>
      <c r="Q141" s="165"/>
      <c r="R141" s="168"/>
      <c r="T141" s="169"/>
      <c r="U141" s="165"/>
      <c r="V141" s="165"/>
      <c r="W141" s="165"/>
      <c r="X141" s="165"/>
      <c r="Y141" s="165"/>
      <c r="Z141" s="165"/>
      <c r="AA141" s="170"/>
      <c r="AT141" s="171" t="s">
        <v>161</v>
      </c>
      <c r="AU141" s="171" t="s">
        <v>128</v>
      </c>
      <c r="AV141" s="10" t="s">
        <v>128</v>
      </c>
      <c r="AW141" s="10" t="s">
        <v>31</v>
      </c>
      <c r="AX141" s="10" t="s">
        <v>80</v>
      </c>
      <c r="AY141" s="171" t="s">
        <v>149</v>
      </c>
    </row>
    <row r="142" spans="2:65" s="1" customFormat="1" ht="25.5" customHeight="1">
      <c r="B142" s="128"/>
      <c r="C142" s="157" t="s">
        <v>162</v>
      </c>
      <c r="D142" s="157" t="s">
        <v>150</v>
      </c>
      <c r="E142" s="158" t="s">
        <v>163</v>
      </c>
      <c r="F142" s="266" t="s">
        <v>164</v>
      </c>
      <c r="G142" s="266"/>
      <c r="H142" s="266"/>
      <c r="I142" s="266"/>
      <c r="J142" s="159" t="s">
        <v>158</v>
      </c>
      <c r="K142" s="160">
        <v>9.4009999999999998</v>
      </c>
      <c r="L142" s="267">
        <v>0</v>
      </c>
      <c r="M142" s="267"/>
      <c r="N142" s="268">
        <f>ROUND(L142*K142,2)</f>
        <v>0</v>
      </c>
      <c r="O142" s="268"/>
      <c r="P142" s="268"/>
      <c r="Q142" s="268"/>
      <c r="R142" s="131"/>
      <c r="T142" s="161" t="s">
        <v>5</v>
      </c>
      <c r="U142" s="45" t="s">
        <v>40</v>
      </c>
      <c r="V142" s="37"/>
      <c r="W142" s="162">
        <f>V142*K142</f>
        <v>0</v>
      </c>
      <c r="X142" s="162">
        <v>0</v>
      </c>
      <c r="Y142" s="162">
        <f>X142*K142</f>
        <v>0</v>
      </c>
      <c r="Z142" s="162">
        <v>0</v>
      </c>
      <c r="AA142" s="163">
        <f>Z142*K142</f>
        <v>0</v>
      </c>
      <c r="AR142" s="21" t="s">
        <v>154</v>
      </c>
      <c r="AT142" s="21" t="s">
        <v>150</v>
      </c>
      <c r="AU142" s="21" t="s">
        <v>128</v>
      </c>
      <c r="AY142" s="21" t="s">
        <v>149</v>
      </c>
      <c r="BE142" s="102">
        <f>IF(U142="základná",N142,0)</f>
        <v>0</v>
      </c>
      <c r="BF142" s="102">
        <f>IF(U142="znížená",N142,0)</f>
        <v>0</v>
      </c>
      <c r="BG142" s="102">
        <f>IF(U142="zákl. prenesená",N142,0)</f>
        <v>0</v>
      </c>
      <c r="BH142" s="102">
        <f>IF(U142="zníž. prenesená",N142,0)</f>
        <v>0</v>
      </c>
      <c r="BI142" s="102">
        <f>IF(U142="nulová",N142,0)</f>
        <v>0</v>
      </c>
      <c r="BJ142" s="21" t="s">
        <v>128</v>
      </c>
      <c r="BK142" s="102">
        <f>ROUND(L142*K142,2)</f>
        <v>0</v>
      </c>
      <c r="BL142" s="21" t="s">
        <v>154</v>
      </c>
      <c r="BM142" s="21" t="s">
        <v>165</v>
      </c>
    </row>
    <row r="143" spans="2:65" s="1" customFormat="1" ht="38.25" customHeight="1">
      <c r="B143" s="128"/>
      <c r="C143" s="157" t="s">
        <v>154</v>
      </c>
      <c r="D143" s="157" t="s">
        <v>150</v>
      </c>
      <c r="E143" s="158" t="s">
        <v>166</v>
      </c>
      <c r="F143" s="266" t="s">
        <v>167</v>
      </c>
      <c r="G143" s="266"/>
      <c r="H143" s="266"/>
      <c r="I143" s="266"/>
      <c r="J143" s="159" t="s">
        <v>158</v>
      </c>
      <c r="K143" s="160">
        <v>9.4009999999999998</v>
      </c>
      <c r="L143" s="267">
        <v>0</v>
      </c>
      <c r="M143" s="267"/>
      <c r="N143" s="268">
        <f>ROUND(L143*K143,2)</f>
        <v>0</v>
      </c>
      <c r="O143" s="268"/>
      <c r="P143" s="268"/>
      <c r="Q143" s="268"/>
      <c r="R143" s="131"/>
      <c r="T143" s="161" t="s">
        <v>5</v>
      </c>
      <c r="U143" s="45" t="s">
        <v>40</v>
      </c>
      <c r="V143" s="37"/>
      <c r="W143" s="162">
        <f>V143*K143</f>
        <v>0</v>
      </c>
      <c r="X143" s="162">
        <v>0</v>
      </c>
      <c r="Y143" s="162">
        <f>X143*K143</f>
        <v>0</v>
      </c>
      <c r="Z143" s="162">
        <v>0</v>
      </c>
      <c r="AA143" s="163">
        <f>Z143*K143</f>
        <v>0</v>
      </c>
      <c r="AR143" s="21" t="s">
        <v>154</v>
      </c>
      <c r="AT143" s="21" t="s">
        <v>150</v>
      </c>
      <c r="AU143" s="21" t="s">
        <v>128</v>
      </c>
      <c r="AY143" s="21" t="s">
        <v>149</v>
      </c>
      <c r="BE143" s="102">
        <f>IF(U143="základná",N143,0)</f>
        <v>0</v>
      </c>
      <c r="BF143" s="102">
        <f>IF(U143="znížená",N143,0)</f>
        <v>0</v>
      </c>
      <c r="BG143" s="102">
        <f>IF(U143="zákl. prenesená",N143,0)</f>
        <v>0</v>
      </c>
      <c r="BH143" s="102">
        <f>IF(U143="zníž. prenesená",N143,0)</f>
        <v>0</v>
      </c>
      <c r="BI143" s="102">
        <f>IF(U143="nulová",N143,0)</f>
        <v>0</v>
      </c>
      <c r="BJ143" s="21" t="s">
        <v>128</v>
      </c>
      <c r="BK143" s="102">
        <f>ROUND(L143*K143,2)</f>
        <v>0</v>
      </c>
      <c r="BL143" s="21" t="s">
        <v>154</v>
      </c>
      <c r="BM143" s="21" t="s">
        <v>168</v>
      </c>
    </row>
    <row r="144" spans="2:65" s="1" customFormat="1" ht="25.5" customHeight="1">
      <c r="B144" s="128"/>
      <c r="C144" s="157" t="s">
        <v>169</v>
      </c>
      <c r="D144" s="157" t="s">
        <v>150</v>
      </c>
      <c r="E144" s="158" t="s">
        <v>170</v>
      </c>
      <c r="F144" s="266" t="s">
        <v>171</v>
      </c>
      <c r="G144" s="266"/>
      <c r="H144" s="266"/>
      <c r="I144" s="266"/>
      <c r="J144" s="159" t="s">
        <v>158</v>
      </c>
      <c r="K144" s="160">
        <v>9.4009999999999998</v>
      </c>
      <c r="L144" s="267">
        <v>0</v>
      </c>
      <c r="M144" s="267"/>
      <c r="N144" s="268">
        <f>ROUND(L144*K144,2)</f>
        <v>0</v>
      </c>
      <c r="O144" s="268"/>
      <c r="P144" s="268"/>
      <c r="Q144" s="268"/>
      <c r="R144" s="131"/>
      <c r="T144" s="161" t="s">
        <v>5</v>
      </c>
      <c r="U144" s="45" t="s">
        <v>40</v>
      </c>
      <c r="V144" s="37"/>
      <c r="W144" s="162">
        <f>V144*K144</f>
        <v>0</v>
      </c>
      <c r="X144" s="162">
        <v>0</v>
      </c>
      <c r="Y144" s="162">
        <f>X144*K144</f>
        <v>0</v>
      </c>
      <c r="Z144" s="162">
        <v>0</v>
      </c>
      <c r="AA144" s="163">
        <f>Z144*K144</f>
        <v>0</v>
      </c>
      <c r="AR144" s="21" t="s">
        <v>154</v>
      </c>
      <c r="AT144" s="21" t="s">
        <v>150</v>
      </c>
      <c r="AU144" s="21" t="s">
        <v>128</v>
      </c>
      <c r="AY144" s="21" t="s">
        <v>149</v>
      </c>
      <c r="BE144" s="102">
        <f>IF(U144="základná",N144,0)</f>
        <v>0</v>
      </c>
      <c r="BF144" s="102">
        <f>IF(U144="znížená",N144,0)</f>
        <v>0</v>
      </c>
      <c r="BG144" s="102">
        <f>IF(U144="zákl. prenesená",N144,0)</f>
        <v>0</v>
      </c>
      <c r="BH144" s="102">
        <f>IF(U144="zníž. prenesená",N144,0)</f>
        <v>0</v>
      </c>
      <c r="BI144" s="102">
        <f>IF(U144="nulová",N144,0)</f>
        <v>0</v>
      </c>
      <c r="BJ144" s="21" t="s">
        <v>128</v>
      </c>
      <c r="BK144" s="102">
        <f>ROUND(L144*K144,2)</f>
        <v>0</v>
      </c>
      <c r="BL144" s="21" t="s">
        <v>154</v>
      </c>
      <c r="BM144" s="21" t="s">
        <v>172</v>
      </c>
    </row>
    <row r="145" spans="2:65" s="1" customFormat="1" ht="38.25" customHeight="1">
      <c r="B145" s="128"/>
      <c r="C145" s="157" t="s">
        <v>173</v>
      </c>
      <c r="D145" s="157" t="s">
        <v>150</v>
      </c>
      <c r="E145" s="158" t="s">
        <v>174</v>
      </c>
      <c r="F145" s="266" t="s">
        <v>175</v>
      </c>
      <c r="G145" s="266"/>
      <c r="H145" s="266"/>
      <c r="I145" s="266"/>
      <c r="J145" s="159" t="s">
        <v>158</v>
      </c>
      <c r="K145" s="160">
        <v>9.4009999999999998</v>
      </c>
      <c r="L145" s="267">
        <v>0</v>
      </c>
      <c r="M145" s="267"/>
      <c r="N145" s="268">
        <f>ROUND(L145*K145,2)</f>
        <v>0</v>
      </c>
      <c r="O145" s="268"/>
      <c r="P145" s="268"/>
      <c r="Q145" s="268"/>
      <c r="R145" s="131"/>
      <c r="T145" s="161" t="s">
        <v>5</v>
      </c>
      <c r="U145" s="45" t="s">
        <v>40</v>
      </c>
      <c r="V145" s="37"/>
      <c r="W145" s="162">
        <f>V145*K145</f>
        <v>0</v>
      </c>
      <c r="X145" s="162">
        <v>0</v>
      </c>
      <c r="Y145" s="162">
        <f>X145*K145</f>
        <v>0</v>
      </c>
      <c r="Z145" s="162">
        <v>0</v>
      </c>
      <c r="AA145" s="163">
        <f>Z145*K145</f>
        <v>0</v>
      </c>
      <c r="AR145" s="21" t="s">
        <v>154</v>
      </c>
      <c r="AT145" s="21" t="s">
        <v>150</v>
      </c>
      <c r="AU145" s="21" t="s">
        <v>128</v>
      </c>
      <c r="AY145" s="21" t="s">
        <v>149</v>
      </c>
      <c r="BE145" s="102">
        <f>IF(U145="základná",N145,0)</f>
        <v>0</v>
      </c>
      <c r="BF145" s="102">
        <f>IF(U145="znížená",N145,0)</f>
        <v>0</v>
      </c>
      <c r="BG145" s="102">
        <f>IF(U145="zákl. prenesená",N145,0)</f>
        <v>0</v>
      </c>
      <c r="BH145" s="102">
        <f>IF(U145="zníž. prenesená",N145,0)</f>
        <v>0</v>
      </c>
      <c r="BI145" s="102">
        <f>IF(U145="nulová",N145,0)</f>
        <v>0</v>
      </c>
      <c r="BJ145" s="21" t="s">
        <v>128</v>
      </c>
      <c r="BK145" s="102">
        <f>ROUND(L145*K145,2)</f>
        <v>0</v>
      </c>
      <c r="BL145" s="21" t="s">
        <v>154</v>
      </c>
      <c r="BM145" s="21" t="s">
        <v>176</v>
      </c>
    </row>
    <row r="146" spans="2:65" s="1" customFormat="1" ht="25.5" customHeight="1">
      <c r="B146" s="128"/>
      <c r="C146" s="157" t="s">
        <v>177</v>
      </c>
      <c r="D146" s="157" t="s">
        <v>150</v>
      </c>
      <c r="E146" s="158" t="s">
        <v>178</v>
      </c>
      <c r="F146" s="266" t="s">
        <v>179</v>
      </c>
      <c r="G146" s="266"/>
      <c r="H146" s="266"/>
      <c r="I146" s="266"/>
      <c r="J146" s="159" t="s">
        <v>180</v>
      </c>
      <c r="K146" s="160">
        <v>47.005000000000003</v>
      </c>
      <c r="L146" s="267">
        <v>0</v>
      </c>
      <c r="M146" s="267"/>
      <c r="N146" s="268">
        <f>ROUND(L146*K146,2)</f>
        <v>0</v>
      </c>
      <c r="O146" s="268"/>
      <c r="P146" s="268"/>
      <c r="Q146" s="268"/>
      <c r="R146" s="131"/>
      <c r="T146" s="161" t="s">
        <v>5</v>
      </c>
      <c r="U146" s="45" t="s">
        <v>40</v>
      </c>
      <c r="V146" s="37"/>
      <c r="W146" s="162">
        <f>V146*K146</f>
        <v>0</v>
      </c>
      <c r="X146" s="162">
        <v>0</v>
      </c>
      <c r="Y146" s="162">
        <f>X146*K146</f>
        <v>0</v>
      </c>
      <c r="Z146" s="162">
        <v>0</v>
      </c>
      <c r="AA146" s="163">
        <f>Z146*K146</f>
        <v>0</v>
      </c>
      <c r="AR146" s="21" t="s">
        <v>154</v>
      </c>
      <c r="AT146" s="21" t="s">
        <v>150</v>
      </c>
      <c r="AU146" s="21" t="s">
        <v>128</v>
      </c>
      <c r="AY146" s="21" t="s">
        <v>149</v>
      </c>
      <c r="BE146" s="102">
        <f>IF(U146="základná",N146,0)</f>
        <v>0</v>
      </c>
      <c r="BF146" s="102">
        <f>IF(U146="znížená",N146,0)</f>
        <v>0</v>
      </c>
      <c r="BG146" s="102">
        <f>IF(U146="zákl. prenesená",N146,0)</f>
        <v>0</v>
      </c>
      <c r="BH146" s="102">
        <f>IF(U146="zníž. prenesená",N146,0)</f>
        <v>0</v>
      </c>
      <c r="BI146" s="102">
        <f>IF(U146="nulová",N146,0)</f>
        <v>0</v>
      </c>
      <c r="BJ146" s="21" t="s">
        <v>128</v>
      </c>
      <c r="BK146" s="102">
        <f>ROUND(L146*K146,2)</f>
        <v>0</v>
      </c>
      <c r="BL146" s="21" t="s">
        <v>154</v>
      </c>
      <c r="BM146" s="21" t="s">
        <v>181</v>
      </c>
    </row>
    <row r="147" spans="2:65" s="10" customFormat="1" ht="16.5" customHeight="1">
      <c r="B147" s="164"/>
      <c r="C147" s="165"/>
      <c r="D147" s="165"/>
      <c r="E147" s="166" t="s">
        <v>5</v>
      </c>
      <c r="F147" s="273" t="s">
        <v>182</v>
      </c>
      <c r="G147" s="274"/>
      <c r="H147" s="274"/>
      <c r="I147" s="274"/>
      <c r="J147" s="165"/>
      <c r="K147" s="167">
        <v>47.005000000000003</v>
      </c>
      <c r="L147" s="165"/>
      <c r="M147" s="165"/>
      <c r="N147" s="165"/>
      <c r="O147" s="165"/>
      <c r="P147" s="165"/>
      <c r="Q147" s="165"/>
      <c r="R147" s="168"/>
      <c r="T147" s="169"/>
      <c r="U147" s="165"/>
      <c r="V147" s="165"/>
      <c r="W147" s="165"/>
      <c r="X147" s="165"/>
      <c r="Y147" s="165"/>
      <c r="Z147" s="165"/>
      <c r="AA147" s="170"/>
      <c r="AT147" s="171" t="s">
        <v>161</v>
      </c>
      <c r="AU147" s="171" t="s">
        <v>128</v>
      </c>
      <c r="AV147" s="10" t="s">
        <v>128</v>
      </c>
      <c r="AW147" s="10" t="s">
        <v>31</v>
      </c>
      <c r="AX147" s="10" t="s">
        <v>80</v>
      </c>
      <c r="AY147" s="171" t="s">
        <v>149</v>
      </c>
    </row>
    <row r="148" spans="2:65" s="9" customFormat="1" ht="29.85" customHeight="1">
      <c r="B148" s="146"/>
      <c r="C148" s="147"/>
      <c r="D148" s="156" t="s">
        <v>106</v>
      </c>
      <c r="E148" s="156"/>
      <c r="F148" s="156"/>
      <c r="G148" s="156"/>
      <c r="H148" s="156"/>
      <c r="I148" s="156"/>
      <c r="J148" s="156"/>
      <c r="K148" s="156"/>
      <c r="L148" s="156"/>
      <c r="M148" s="156"/>
      <c r="N148" s="271">
        <f>BK148</f>
        <v>0</v>
      </c>
      <c r="O148" s="272"/>
      <c r="P148" s="272"/>
      <c r="Q148" s="272"/>
      <c r="R148" s="149"/>
      <c r="T148" s="150"/>
      <c r="U148" s="147"/>
      <c r="V148" s="147"/>
      <c r="W148" s="151">
        <f>SUM(W149:W157)</f>
        <v>0</v>
      </c>
      <c r="X148" s="147"/>
      <c r="Y148" s="151">
        <f>SUM(Y149:Y157)</f>
        <v>29.049064000000001</v>
      </c>
      <c r="Z148" s="147"/>
      <c r="AA148" s="152">
        <f>SUM(AA149:AA157)</f>
        <v>0</v>
      </c>
      <c r="AR148" s="153" t="s">
        <v>80</v>
      </c>
      <c r="AT148" s="154" t="s">
        <v>72</v>
      </c>
      <c r="AU148" s="154" t="s">
        <v>80</v>
      </c>
      <c r="AY148" s="153" t="s">
        <v>149</v>
      </c>
      <c r="BK148" s="155">
        <f>SUM(BK149:BK157)</f>
        <v>0</v>
      </c>
    </row>
    <row r="149" spans="2:65" s="1" customFormat="1" ht="25.5" customHeight="1">
      <c r="B149" s="128"/>
      <c r="C149" s="157" t="s">
        <v>183</v>
      </c>
      <c r="D149" s="157" t="s">
        <v>150</v>
      </c>
      <c r="E149" s="158" t="s">
        <v>184</v>
      </c>
      <c r="F149" s="266" t="s">
        <v>185</v>
      </c>
      <c r="G149" s="266"/>
      <c r="H149" s="266"/>
      <c r="I149" s="266"/>
      <c r="J149" s="159" t="s">
        <v>180</v>
      </c>
      <c r="K149" s="160">
        <v>47.005000000000003</v>
      </c>
      <c r="L149" s="267">
        <v>0</v>
      </c>
      <c r="M149" s="267"/>
      <c r="N149" s="268">
        <f>ROUND(L149*K149,2)</f>
        <v>0</v>
      </c>
      <c r="O149" s="268"/>
      <c r="P149" s="268"/>
      <c r="Q149" s="268"/>
      <c r="R149" s="131"/>
      <c r="T149" s="161" t="s">
        <v>5</v>
      </c>
      <c r="U149" s="45" t="s">
        <v>40</v>
      </c>
      <c r="V149" s="37"/>
      <c r="W149" s="162">
        <f>V149*K149</f>
        <v>0</v>
      </c>
      <c r="X149" s="162">
        <v>0.37080000000000002</v>
      </c>
      <c r="Y149" s="162">
        <f>X149*K149</f>
        <v>17.429454000000003</v>
      </c>
      <c r="Z149" s="162">
        <v>0</v>
      </c>
      <c r="AA149" s="163">
        <f>Z149*K149</f>
        <v>0</v>
      </c>
      <c r="AR149" s="21" t="s">
        <v>154</v>
      </c>
      <c r="AT149" s="21" t="s">
        <v>150</v>
      </c>
      <c r="AU149" s="21" t="s">
        <v>128</v>
      </c>
      <c r="AY149" s="21" t="s">
        <v>149</v>
      </c>
      <c r="BE149" s="102">
        <f>IF(U149="základná",N149,0)</f>
        <v>0</v>
      </c>
      <c r="BF149" s="102">
        <f>IF(U149="znížená",N149,0)</f>
        <v>0</v>
      </c>
      <c r="BG149" s="102">
        <f>IF(U149="zákl. prenesená",N149,0)</f>
        <v>0</v>
      </c>
      <c r="BH149" s="102">
        <f>IF(U149="zníž. prenesená",N149,0)</f>
        <v>0</v>
      </c>
      <c r="BI149" s="102">
        <f>IF(U149="nulová",N149,0)</f>
        <v>0</v>
      </c>
      <c r="BJ149" s="21" t="s">
        <v>128</v>
      </c>
      <c r="BK149" s="102">
        <f>ROUND(L149*K149,2)</f>
        <v>0</v>
      </c>
      <c r="BL149" s="21" t="s">
        <v>154</v>
      </c>
      <c r="BM149" s="21" t="s">
        <v>186</v>
      </c>
    </row>
    <row r="150" spans="2:65" s="1" customFormat="1" ht="25.5" customHeight="1">
      <c r="B150" s="128"/>
      <c r="C150" s="157" t="s">
        <v>187</v>
      </c>
      <c r="D150" s="157" t="s">
        <v>150</v>
      </c>
      <c r="E150" s="158" t="s">
        <v>188</v>
      </c>
      <c r="F150" s="266" t="s">
        <v>189</v>
      </c>
      <c r="G150" s="266"/>
      <c r="H150" s="266"/>
      <c r="I150" s="266"/>
      <c r="J150" s="159" t="s">
        <v>180</v>
      </c>
      <c r="K150" s="160">
        <v>47.005000000000003</v>
      </c>
      <c r="L150" s="267">
        <v>0</v>
      </c>
      <c r="M150" s="267"/>
      <c r="N150" s="268">
        <f>ROUND(L150*K150,2)</f>
        <v>0</v>
      </c>
      <c r="O150" s="268"/>
      <c r="P150" s="268"/>
      <c r="Q150" s="268"/>
      <c r="R150" s="131"/>
      <c r="T150" s="161" t="s">
        <v>5</v>
      </c>
      <c r="U150" s="45" t="s">
        <v>40</v>
      </c>
      <c r="V150" s="37"/>
      <c r="W150" s="162">
        <f>V150*K150</f>
        <v>0</v>
      </c>
      <c r="X150" s="162">
        <v>0.112</v>
      </c>
      <c r="Y150" s="162">
        <f>X150*K150</f>
        <v>5.2645600000000004</v>
      </c>
      <c r="Z150" s="162">
        <v>0</v>
      </c>
      <c r="AA150" s="163">
        <f>Z150*K150</f>
        <v>0</v>
      </c>
      <c r="AR150" s="21" t="s">
        <v>154</v>
      </c>
      <c r="AT150" s="21" t="s">
        <v>150</v>
      </c>
      <c r="AU150" s="21" t="s">
        <v>128</v>
      </c>
      <c r="AY150" s="21" t="s">
        <v>149</v>
      </c>
      <c r="BE150" s="102">
        <f>IF(U150="základná",N150,0)</f>
        <v>0</v>
      </c>
      <c r="BF150" s="102">
        <f>IF(U150="znížená",N150,0)</f>
        <v>0</v>
      </c>
      <c r="BG150" s="102">
        <f>IF(U150="zákl. prenesená",N150,0)</f>
        <v>0</v>
      </c>
      <c r="BH150" s="102">
        <f>IF(U150="zníž. prenesená",N150,0)</f>
        <v>0</v>
      </c>
      <c r="BI150" s="102">
        <f>IF(U150="nulová",N150,0)</f>
        <v>0</v>
      </c>
      <c r="BJ150" s="21" t="s">
        <v>128</v>
      </c>
      <c r="BK150" s="102">
        <f>ROUND(L150*K150,2)</f>
        <v>0</v>
      </c>
      <c r="BL150" s="21" t="s">
        <v>154</v>
      </c>
      <c r="BM150" s="21" t="s">
        <v>190</v>
      </c>
    </row>
    <row r="151" spans="2:65" s="11" customFormat="1" ht="16.5" customHeight="1">
      <c r="B151" s="172"/>
      <c r="C151" s="173"/>
      <c r="D151" s="173"/>
      <c r="E151" s="174" t="s">
        <v>5</v>
      </c>
      <c r="F151" s="275" t="s">
        <v>191</v>
      </c>
      <c r="G151" s="276"/>
      <c r="H151" s="276"/>
      <c r="I151" s="276"/>
      <c r="J151" s="173"/>
      <c r="K151" s="174" t="s">
        <v>5</v>
      </c>
      <c r="L151" s="173"/>
      <c r="M151" s="173"/>
      <c r="N151" s="173"/>
      <c r="O151" s="173"/>
      <c r="P151" s="173"/>
      <c r="Q151" s="173"/>
      <c r="R151" s="175"/>
      <c r="T151" s="176"/>
      <c r="U151" s="173"/>
      <c r="V151" s="173"/>
      <c r="W151" s="173"/>
      <c r="X151" s="173"/>
      <c r="Y151" s="173"/>
      <c r="Z151" s="173"/>
      <c r="AA151" s="177"/>
      <c r="AT151" s="178" t="s">
        <v>161</v>
      </c>
      <c r="AU151" s="178" t="s">
        <v>128</v>
      </c>
      <c r="AV151" s="11" t="s">
        <v>80</v>
      </c>
      <c r="AW151" s="11" t="s">
        <v>31</v>
      </c>
      <c r="AX151" s="11" t="s">
        <v>73</v>
      </c>
      <c r="AY151" s="178" t="s">
        <v>149</v>
      </c>
    </row>
    <row r="152" spans="2:65" s="10" customFormat="1" ht="16.5" customHeight="1">
      <c r="B152" s="164"/>
      <c r="C152" s="165"/>
      <c r="D152" s="165"/>
      <c r="E152" s="166" t="s">
        <v>5</v>
      </c>
      <c r="F152" s="277" t="s">
        <v>192</v>
      </c>
      <c r="G152" s="278"/>
      <c r="H152" s="278"/>
      <c r="I152" s="278"/>
      <c r="J152" s="165"/>
      <c r="K152" s="167">
        <v>3.2149999999999999</v>
      </c>
      <c r="L152" s="165"/>
      <c r="M152" s="165"/>
      <c r="N152" s="165"/>
      <c r="O152" s="165"/>
      <c r="P152" s="165"/>
      <c r="Q152" s="165"/>
      <c r="R152" s="168"/>
      <c r="T152" s="169"/>
      <c r="U152" s="165"/>
      <c r="V152" s="165"/>
      <c r="W152" s="165"/>
      <c r="X152" s="165"/>
      <c r="Y152" s="165"/>
      <c r="Z152" s="165"/>
      <c r="AA152" s="170"/>
      <c r="AT152" s="171" t="s">
        <v>161</v>
      </c>
      <c r="AU152" s="171" t="s">
        <v>128</v>
      </c>
      <c r="AV152" s="10" t="s">
        <v>128</v>
      </c>
      <c r="AW152" s="10" t="s">
        <v>31</v>
      </c>
      <c r="AX152" s="10" t="s">
        <v>73</v>
      </c>
      <c r="AY152" s="171" t="s">
        <v>149</v>
      </c>
    </row>
    <row r="153" spans="2:65" s="10" customFormat="1" ht="16.5" customHeight="1">
      <c r="B153" s="164"/>
      <c r="C153" s="165"/>
      <c r="D153" s="165"/>
      <c r="E153" s="166" t="s">
        <v>5</v>
      </c>
      <c r="F153" s="277" t="s">
        <v>193</v>
      </c>
      <c r="G153" s="278"/>
      <c r="H153" s="278"/>
      <c r="I153" s="278"/>
      <c r="J153" s="165"/>
      <c r="K153" s="167">
        <v>3.29</v>
      </c>
      <c r="L153" s="165"/>
      <c r="M153" s="165"/>
      <c r="N153" s="165"/>
      <c r="O153" s="165"/>
      <c r="P153" s="165"/>
      <c r="Q153" s="165"/>
      <c r="R153" s="168"/>
      <c r="T153" s="169"/>
      <c r="U153" s="165"/>
      <c r="V153" s="165"/>
      <c r="W153" s="165"/>
      <c r="X153" s="165"/>
      <c r="Y153" s="165"/>
      <c r="Z153" s="165"/>
      <c r="AA153" s="170"/>
      <c r="AT153" s="171" t="s">
        <v>161</v>
      </c>
      <c r="AU153" s="171" t="s">
        <v>128</v>
      </c>
      <c r="AV153" s="10" t="s">
        <v>128</v>
      </c>
      <c r="AW153" s="10" t="s">
        <v>31</v>
      </c>
      <c r="AX153" s="10" t="s">
        <v>73</v>
      </c>
      <c r="AY153" s="171" t="s">
        <v>149</v>
      </c>
    </row>
    <row r="154" spans="2:65" s="11" customFormat="1" ht="16.5" customHeight="1">
      <c r="B154" s="172"/>
      <c r="C154" s="173"/>
      <c r="D154" s="173"/>
      <c r="E154" s="174" t="s">
        <v>5</v>
      </c>
      <c r="F154" s="279" t="s">
        <v>194</v>
      </c>
      <c r="G154" s="280"/>
      <c r="H154" s="280"/>
      <c r="I154" s="280"/>
      <c r="J154" s="173"/>
      <c r="K154" s="174" t="s">
        <v>5</v>
      </c>
      <c r="L154" s="173"/>
      <c r="M154" s="173"/>
      <c r="N154" s="173"/>
      <c r="O154" s="173"/>
      <c r="P154" s="173"/>
      <c r="Q154" s="173"/>
      <c r="R154" s="175"/>
      <c r="T154" s="176"/>
      <c r="U154" s="173"/>
      <c r="V154" s="173"/>
      <c r="W154" s="173"/>
      <c r="X154" s="173"/>
      <c r="Y154" s="173"/>
      <c r="Z154" s="173"/>
      <c r="AA154" s="177"/>
      <c r="AT154" s="178" t="s">
        <v>161</v>
      </c>
      <c r="AU154" s="178" t="s">
        <v>128</v>
      </c>
      <c r="AV154" s="11" t="s">
        <v>80</v>
      </c>
      <c r="AW154" s="11" t="s">
        <v>31</v>
      </c>
      <c r="AX154" s="11" t="s">
        <v>73</v>
      </c>
      <c r="AY154" s="178" t="s">
        <v>149</v>
      </c>
    </row>
    <row r="155" spans="2:65" s="10" customFormat="1" ht="16.5" customHeight="1">
      <c r="B155" s="164"/>
      <c r="C155" s="165"/>
      <c r="D155" s="165"/>
      <c r="E155" s="166" t="s">
        <v>5</v>
      </c>
      <c r="F155" s="277" t="s">
        <v>195</v>
      </c>
      <c r="G155" s="278"/>
      <c r="H155" s="278"/>
      <c r="I155" s="278"/>
      <c r="J155" s="165"/>
      <c r="K155" s="167">
        <v>40.5</v>
      </c>
      <c r="L155" s="165"/>
      <c r="M155" s="165"/>
      <c r="N155" s="165"/>
      <c r="O155" s="165"/>
      <c r="P155" s="165"/>
      <c r="Q155" s="165"/>
      <c r="R155" s="168"/>
      <c r="T155" s="169"/>
      <c r="U155" s="165"/>
      <c r="V155" s="165"/>
      <c r="W155" s="165"/>
      <c r="X155" s="165"/>
      <c r="Y155" s="165"/>
      <c r="Z155" s="165"/>
      <c r="AA155" s="170"/>
      <c r="AT155" s="171" t="s">
        <v>161</v>
      </c>
      <c r="AU155" s="171" t="s">
        <v>128</v>
      </c>
      <c r="AV155" s="10" t="s">
        <v>128</v>
      </c>
      <c r="AW155" s="10" t="s">
        <v>31</v>
      </c>
      <c r="AX155" s="10" t="s">
        <v>73</v>
      </c>
      <c r="AY155" s="171" t="s">
        <v>149</v>
      </c>
    </row>
    <row r="156" spans="2:65" s="12" customFormat="1" ht="16.5" customHeight="1">
      <c r="B156" s="179"/>
      <c r="C156" s="180"/>
      <c r="D156" s="180"/>
      <c r="E156" s="181" t="s">
        <v>5</v>
      </c>
      <c r="F156" s="281" t="s">
        <v>196</v>
      </c>
      <c r="G156" s="282"/>
      <c r="H156" s="282"/>
      <c r="I156" s="282"/>
      <c r="J156" s="180"/>
      <c r="K156" s="182">
        <v>47.005000000000003</v>
      </c>
      <c r="L156" s="180"/>
      <c r="M156" s="180"/>
      <c r="N156" s="180"/>
      <c r="O156" s="180"/>
      <c r="P156" s="180"/>
      <c r="Q156" s="180"/>
      <c r="R156" s="183"/>
      <c r="T156" s="184"/>
      <c r="U156" s="180"/>
      <c r="V156" s="180"/>
      <c r="W156" s="180"/>
      <c r="X156" s="180"/>
      <c r="Y156" s="180"/>
      <c r="Z156" s="180"/>
      <c r="AA156" s="185"/>
      <c r="AT156" s="186" t="s">
        <v>161</v>
      </c>
      <c r="AU156" s="186" t="s">
        <v>128</v>
      </c>
      <c r="AV156" s="12" t="s">
        <v>154</v>
      </c>
      <c r="AW156" s="12" t="s">
        <v>31</v>
      </c>
      <c r="AX156" s="12" t="s">
        <v>80</v>
      </c>
      <c r="AY156" s="186" t="s">
        <v>149</v>
      </c>
    </row>
    <row r="157" spans="2:65" s="1" customFormat="1" ht="16.5" customHeight="1">
      <c r="B157" s="128"/>
      <c r="C157" s="187" t="s">
        <v>197</v>
      </c>
      <c r="D157" s="187" t="s">
        <v>198</v>
      </c>
      <c r="E157" s="188" t="s">
        <v>199</v>
      </c>
      <c r="F157" s="283" t="s">
        <v>200</v>
      </c>
      <c r="G157" s="283"/>
      <c r="H157" s="283"/>
      <c r="I157" s="283"/>
      <c r="J157" s="189" t="s">
        <v>180</v>
      </c>
      <c r="K157" s="190">
        <v>48.884999999999998</v>
      </c>
      <c r="L157" s="284">
        <v>0</v>
      </c>
      <c r="M157" s="284"/>
      <c r="N157" s="285">
        <f>ROUND(L157*K157,2)</f>
        <v>0</v>
      </c>
      <c r="O157" s="268"/>
      <c r="P157" s="268"/>
      <c r="Q157" s="268"/>
      <c r="R157" s="131"/>
      <c r="T157" s="161" t="s">
        <v>5</v>
      </c>
      <c r="U157" s="45" t="s">
        <v>40</v>
      </c>
      <c r="V157" s="37"/>
      <c r="W157" s="162">
        <f>V157*K157</f>
        <v>0</v>
      </c>
      <c r="X157" s="162">
        <v>0.13</v>
      </c>
      <c r="Y157" s="162">
        <f>X157*K157</f>
        <v>6.3550500000000003</v>
      </c>
      <c r="Z157" s="162">
        <v>0</v>
      </c>
      <c r="AA157" s="163">
        <f>Z157*K157</f>
        <v>0</v>
      </c>
      <c r="AR157" s="21" t="s">
        <v>183</v>
      </c>
      <c r="AT157" s="21" t="s">
        <v>198</v>
      </c>
      <c r="AU157" s="21" t="s">
        <v>128</v>
      </c>
      <c r="AY157" s="21" t="s">
        <v>149</v>
      </c>
      <c r="BE157" s="102">
        <f>IF(U157="základná",N157,0)</f>
        <v>0</v>
      </c>
      <c r="BF157" s="102">
        <f>IF(U157="znížená",N157,0)</f>
        <v>0</v>
      </c>
      <c r="BG157" s="102">
        <f>IF(U157="zákl. prenesená",N157,0)</f>
        <v>0</v>
      </c>
      <c r="BH157" s="102">
        <f>IF(U157="zníž. prenesená",N157,0)</f>
        <v>0</v>
      </c>
      <c r="BI157" s="102">
        <f>IF(U157="nulová",N157,0)</f>
        <v>0</v>
      </c>
      <c r="BJ157" s="21" t="s">
        <v>128</v>
      </c>
      <c r="BK157" s="102">
        <f>ROUND(L157*K157,2)</f>
        <v>0</v>
      </c>
      <c r="BL157" s="21" t="s">
        <v>154</v>
      </c>
      <c r="BM157" s="21" t="s">
        <v>201</v>
      </c>
    </row>
    <row r="158" spans="2:65" s="9" customFormat="1" ht="29.85" customHeight="1">
      <c r="B158" s="146"/>
      <c r="C158" s="147"/>
      <c r="D158" s="156" t="s">
        <v>107</v>
      </c>
      <c r="E158" s="156"/>
      <c r="F158" s="156"/>
      <c r="G158" s="156"/>
      <c r="H158" s="156"/>
      <c r="I158" s="156"/>
      <c r="J158" s="156"/>
      <c r="K158" s="156"/>
      <c r="L158" s="156"/>
      <c r="M158" s="156"/>
      <c r="N158" s="286">
        <f>BK158</f>
        <v>0</v>
      </c>
      <c r="O158" s="287"/>
      <c r="P158" s="287"/>
      <c r="Q158" s="287"/>
      <c r="R158" s="149"/>
      <c r="T158" s="150"/>
      <c r="U158" s="147"/>
      <c r="V158" s="147"/>
      <c r="W158" s="151">
        <f>SUM(W159:W181)</f>
        <v>0</v>
      </c>
      <c r="X158" s="147"/>
      <c r="Y158" s="151">
        <f>SUM(Y159:Y181)</f>
        <v>4.8290284599999982</v>
      </c>
      <c r="Z158" s="147"/>
      <c r="AA158" s="152">
        <f>SUM(AA159:AA181)</f>
        <v>0</v>
      </c>
      <c r="AR158" s="153" t="s">
        <v>80</v>
      </c>
      <c r="AT158" s="154" t="s">
        <v>72</v>
      </c>
      <c r="AU158" s="154" t="s">
        <v>80</v>
      </c>
      <c r="AY158" s="153" t="s">
        <v>149</v>
      </c>
      <c r="BK158" s="155">
        <f>SUM(BK159:BK181)</f>
        <v>0</v>
      </c>
    </row>
    <row r="159" spans="2:65" s="1" customFormat="1" ht="25.5" customHeight="1">
      <c r="B159" s="128"/>
      <c r="C159" s="157" t="s">
        <v>202</v>
      </c>
      <c r="D159" s="157" t="s">
        <v>150</v>
      </c>
      <c r="E159" s="158" t="s">
        <v>203</v>
      </c>
      <c r="F159" s="266" t="s">
        <v>204</v>
      </c>
      <c r="G159" s="266"/>
      <c r="H159" s="266"/>
      <c r="I159" s="266"/>
      <c r="J159" s="159" t="s">
        <v>180</v>
      </c>
      <c r="K159" s="160">
        <v>27.16</v>
      </c>
      <c r="L159" s="267">
        <v>0</v>
      </c>
      <c r="M159" s="267"/>
      <c r="N159" s="268">
        <f t="shared" ref="N159:N167" si="5">ROUND(L159*K159,2)</f>
        <v>0</v>
      </c>
      <c r="O159" s="268"/>
      <c r="P159" s="268"/>
      <c r="Q159" s="268"/>
      <c r="R159" s="131"/>
      <c r="T159" s="161" t="s">
        <v>5</v>
      </c>
      <c r="U159" s="45" t="s">
        <v>40</v>
      </c>
      <c r="V159" s="37"/>
      <c r="W159" s="162">
        <f t="shared" ref="W159:W167" si="6">V159*K159</f>
        <v>0</v>
      </c>
      <c r="X159" s="162">
        <v>7.7000000000000002E-3</v>
      </c>
      <c r="Y159" s="162">
        <f t="shared" ref="Y159:Y167" si="7">X159*K159</f>
        <v>0.20913200000000001</v>
      </c>
      <c r="Z159" s="162">
        <v>0</v>
      </c>
      <c r="AA159" s="163">
        <f t="shared" ref="AA159:AA167" si="8">Z159*K159</f>
        <v>0</v>
      </c>
      <c r="AR159" s="21" t="s">
        <v>154</v>
      </c>
      <c r="AT159" s="21" t="s">
        <v>150</v>
      </c>
      <c r="AU159" s="21" t="s">
        <v>128</v>
      </c>
      <c r="AY159" s="21" t="s">
        <v>149</v>
      </c>
      <c r="BE159" s="102">
        <f t="shared" ref="BE159:BE167" si="9">IF(U159="základná",N159,0)</f>
        <v>0</v>
      </c>
      <c r="BF159" s="102">
        <f t="shared" ref="BF159:BF167" si="10">IF(U159="znížená",N159,0)</f>
        <v>0</v>
      </c>
      <c r="BG159" s="102">
        <f t="shared" ref="BG159:BG167" si="11">IF(U159="zákl. prenesená",N159,0)</f>
        <v>0</v>
      </c>
      <c r="BH159" s="102">
        <f t="shared" ref="BH159:BH167" si="12">IF(U159="zníž. prenesená",N159,0)</f>
        <v>0</v>
      </c>
      <c r="BI159" s="102">
        <f t="shared" ref="BI159:BI167" si="13">IF(U159="nulová",N159,0)</f>
        <v>0</v>
      </c>
      <c r="BJ159" s="21" t="s">
        <v>128</v>
      </c>
      <c r="BK159" s="102">
        <f t="shared" ref="BK159:BK167" si="14">ROUND(L159*K159,2)</f>
        <v>0</v>
      </c>
      <c r="BL159" s="21" t="s">
        <v>154</v>
      </c>
      <c r="BM159" s="21" t="s">
        <v>205</v>
      </c>
    </row>
    <row r="160" spans="2:65" s="1" customFormat="1" ht="25.5" customHeight="1">
      <c r="B160" s="128"/>
      <c r="C160" s="157" t="s">
        <v>206</v>
      </c>
      <c r="D160" s="157" t="s">
        <v>150</v>
      </c>
      <c r="E160" s="158" t="s">
        <v>207</v>
      </c>
      <c r="F160" s="266" t="s">
        <v>208</v>
      </c>
      <c r="G160" s="266"/>
      <c r="H160" s="266"/>
      <c r="I160" s="266"/>
      <c r="J160" s="159" t="s">
        <v>180</v>
      </c>
      <c r="K160" s="160">
        <v>27.16</v>
      </c>
      <c r="L160" s="267">
        <v>0</v>
      </c>
      <c r="M160" s="267"/>
      <c r="N160" s="268">
        <f t="shared" si="5"/>
        <v>0</v>
      </c>
      <c r="O160" s="268"/>
      <c r="P160" s="268"/>
      <c r="Q160" s="268"/>
      <c r="R160" s="131"/>
      <c r="T160" s="161" t="s">
        <v>5</v>
      </c>
      <c r="U160" s="45" t="s">
        <v>40</v>
      </c>
      <c r="V160" s="37"/>
      <c r="W160" s="162">
        <f t="shared" si="6"/>
        <v>0</v>
      </c>
      <c r="X160" s="162">
        <v>4.4000000000000002E-4</v>
      </c>
      <c r="Y160" s="162">
        <f t="shared" si="7"/>
        <v>1.19504E-2</v>
      </c>
      <c r="Z160" s="162">
        <v>0</v>
      </c>
      <c r="AA160" s="163">
        <f t="shared" si="8"/>
        <v>0</v>
      </c>
      <c r="AR160" s="21" t="s">
        <v>154</v>
      </c>
      <c r="AT160" s="21" t="s">
        <v>150</v>
      </c>
      <c r="AU160" s="21" t="s">
        <v>128</v>
      </c>
      <c r="AY160" s="21" t="s">
        <v>149</v>
      </c>
      <c r="BE160" s="102">
        <f t="shared" si="9"/>
        <v>0</v>
      </c>
      <c r="BF160" s="102">
        <f t="shared" si="10"/>
        <v>0</v>
      </c>
      <c r="BG160" s="102">
        <f t="shared" si="11"/>
        <v>0</v>
      </c>
      <c r="BH160" s="102">
        <f t="shared" si="12"/>
        <v>0</v>
      </c>
      <c r="BI160" s="102">
        <f t="shared" si="13"/>
        <v>0</v>
      </c>
      <c r="BJ160" s="21" t="s">
        <v>128</v>
      </c>
      <c r="BK160" s="102">
        <f t="shared" si="14"/>
        <v>0</v>
      </c>
      <c r="BL160" s="21" t="s">
        <v>154</v>
      </c>
      <c r="BM160" s="21" t="s">
        <v>209</v>
      </c>
    </row>
    <row r="161" spans="2:65" s="1" customFormat="1" ht="51" customHeight="1">
      <c r="B161" s="128"/>
      <c r="C161" s="157" t="s">
        <v>210</v>
      </c>
      <c r="D161" s="157" t="s">
        <v>150</v>
      </c>
      <c r="E161" s="158" t="s">
        <v>211</v>
      </c>
      <c r="F161" s="266" t="s">
        <v>212</v>
      </c>
      <c r="G161" s="266"/>
      <c r="H161" s="266"/>
      <c r="I161" s="266"/>
      <c r="J161" s="159" t="s">
        <v>180</v>
      </c>
      <c r="K161" s="160">
        <v>27.16</v>
      </c>
      <c r="L161" s="267">
        <v>0</v>
      </c>
      <c r="M161" s="267"/>
      <c r="N161" s="268">
        <f t="shared" si="5"/>
        <v>0</v>
      </c>
      <c r="O161" s="268"/>
      <c r="P161" s="268"/>
      <c r="Q161" s="268"/>
      <c r="R161" s="131"/>
      <c r="T161" s="161" t="s">
        <v>5</v>
      </c>
      <c r="U161" s="45" t="s">
        <v>40</v>
      </c>
      <c r="V161" s="37"/>
      <c r="W161" s="162">
        <f t="shared" si="6"/>
        <v>0</v>
      </c>
      <c r="X161" s="162">
        <v>1.4080000000000001E-2</v>
      </c>
      <c r="Y161" s="162">
        <f t="shared" si="7"/>
        <v>0.3824128</v>
      </c>
      <c r="Z161" s="162">
        <v>0</v>
      </c>
      <c r="AA161" s="163">
        <f t="shared" si="8"/>
        <v>0</v>
      </c>
      <c r="AR161" s="21" t="s">
        <v>154</v>
      </c>
      <c r="AT161" s="21" t="s">
        <v>150</v>
      </c>
      <c r="AU161" s="21" t="s">
        <v>128</v>
      </c>
      <c r="AY161" s="21" t="s">
        <v>149</v>
      </c>
      <c r="BE161" s="102">
        <f t="shared" si="9"/>
        <v>0</v>
      </c>
      <c r="BF161" s="102">
        <f t="shared" si="10"/>
        <v>0</v>
      </c>
      <c r="BG161" s="102">
        <f t="shared" si="11"/>
        <v>0</v>
      </c>
      <c r="BH161" s="102">
        <f t="shared" si="12"/>
        <v>0</v>
      </c>
      <c r="BI161" s="102">
        <f t="shared" si="13"/>
        <v>0</v>
      </c>
      <c r="BJ161" s="21" t="s">
        <v>128</v>
      </c>
      <c r="BK161" s="102">
        <f t="shared" si="14"/>
        <v>0</v>
      </c>
      <c r="BL161" s="21" t="s">
        <v>154</v>
      </c>
      <c r="BM161" s="21" t="s">
        <v>213</v>
      </c>
    </row>
    <row r="162" spans="2:65" s="1" customFormat="1" ht="25.5" customHeight="1">
      <c r="B162" s="128"/>
      <c r="C162" s="157" t="s">
        <v>214</v>
      </c>
      <c r="D162" s="157" t="s">
        <v>150</v>
      </c>
      <c r="E162" s="158" t="s">
        <v>215</v>
      </c>
      <c r="F162" s="266" t="s">
        <v>216</v>
      </c>
      <c r="G162" s="266"/>
      <c r="H162" s="266"/>
      <c r="I162" s="266"/>
      <c r="J162" s="159" t="s">
        <v>180</v>
      </c>
      <c r="K162" s="160">
        <v>27.16</v>
      </c>
      <c r="L162" s="267">
        <v>0</v>
      </c>
      <c r="M162" s="267"/>
      <c r="N162" s="268">
        <f t="shared" si="5"/>
        <v>0</v>
      </c>
      <c r="O162" s="268"/>
      <c r="P162" s="268"/>
      <c r="Q162" s="268"/>
      <c r="R162" s="131"/>
      <c r="T162" s="161" t="s">
        <v>5</v>
      </c>
      <c r="U162" s="45" t="s">
        <v>40</v>
      </c>
      <c r="V162" s="37"/>
      <c r="W162" s="162">
        <f t="shared" si="6"/>
        <v>0</v>
      </c>
      <c r="X162" s="162">
        <v>4.9500000000000004E-3</v>
      </c>
      <c r="Y162" s="162">
        <f t="shared" si="7"/>
        <v>0.13444200000000001</v>
      </c>
      <c r="Z162" s="162">
        <v>0</v>
      </c>
      <c r="AA162" s="163">
        <f t="shared" si="8"/>
        <v>0</v>
      </c>
      <c r="AR162" s="21" t="s">
        <v>154</v>
      </c>
      <c r="AT162" s="21" t="s">
        <v>150</v>
      </c>
      <c r="AU162" s="21" t="s">
        <v>128</v>
      </c>
      <c r="AY162" s="21" t="s">
        <v>149</v>
      </c>
      <c r="BE162" s="102">
        <f t="shared" si="9"/>
        <v>0</v>
      </c>
      <c r="BF162" s="102">
        <f t="shared" si="10"/>
        <v>0</v>
      </c>
      <c r="BG162" s="102">
        <f t="shared" si="11"/>
        <v>0</v>
      </c>
      <c r="BH162" s="102">
        <f t="shared" si="12"/>
        <v>0</v>
      </c>
      <c r="BI162" s="102">
        <f t="shared" si="13"/>
        <v>0</v>
      </c>
      <c r="BJ162" s="21" t="s">
        <v>128</v>
      </c>
      <c r="BK162" s="102">
        <f t="shared" si="14"/>
        <v>0</v>
      </c>
      <c r="BL162" s="21" t="s">
        <v>154</v>
      </c>
      <c r="BM162" s="21" t="s">
        <v>217</v>
      </c>
    </row>
    <row r="163" spans="2:65" s="1" customFormat="1" ht="25.5" customHeight="1">
      <c r="B163" s="128"/>
      <c r="C163" s="157" t="s">
        <v>218</v>
      </c>
      <c r="D163" s="157" t="s">
        <v>150</v>
      </c>
      <c r="E163" s="158" t="s">
        <v>219</v>
      </c>
      <c r="F163" s="266" t="s">
        <v>220</v>
      </c>
      <c r="G163" s="266"/>
      <c r="H163" s="266"/>
      <c r="I163" s="266"/>
      <c r="J163" s="159" t="s">
        <v>180</v>
      </c>
      <c r="K163" s="160">
        <v>27.16</v>
      </c>
      <c r="L163" s="267">
        <v>0</v>
      </c>
      <c r="M163" s="267"/>
      <c r="N163" s="268">
        <f t="shared" si="5"/>
        <v>0</v>
      </c>
      <c r="O163" s="268"/>
      <c r="P163" s="268"/>
      <c r="Q163" s="268"/>
      <c r="R163" s="131"/>
      <c r="T163" s="161" t="s">
        <v>5</v>
      </c>
      <c r="U163" s="45" t="s">
        <v>40</v>
      </c>
      <c r="V163" s="37"/>
      <c r="W163" s="162">
        <f t="shared" si="6"/>
        <v>0</v>
      </c>
      <c r="X163" s="162">
        <v>6.1599999999999997E-3</v>
      </c>
      <c r="Y163" s="162">
        <f t="shared" si="7"/>
        <v>0.1673056</v>
      </c>
      <c r="Z163" s="162">
        <v>0</v>
      </c>
      <c r="AA163" s="163">
        <f t="shared" si="8"/>
        <v>0</v>
      </c>
      <c r="AR163" s="21" t="s">
        <v>154</v>
      </c>
      <c r="AT163" s="21" t="s">
        <v>150</v>
      </c>
      <c r="AU163" s="21" t="s">
        <v>128</v>
      </c>
      <c r="AY163" s="21" t="s">
        <v>149</v>
      </c>
      <c r="BE163" s="102">
        <f t="shared" si="9"/>
        <v>0</v>
      </c>
      <c r="BF163" s="102">
        <f t="shared" si="10"/>
        <v>0</v>
      </c>
      <c r="BG163" s="102">
        <f t="shared" si="11"/>
        <v>0</v>
      </c>
      <c r="BH163" s="102">
        <f t="shared" si="12"/>
        <v>0</v>
      </c>
      <c r="BI163" s="102">
        <f t="shared" si="13"/>
        <v>0</v>
      </c>
      <c r="BJ163" s="21" t="s">
        <v>128</v>
      </c>
      <c r="BK163" s="102">
        <f t="shared" si="14"/>
        <v>0</v>
      </c>
      <c r="BL163" s="21" t="s">
        <v>154</v>
      </c>
      <c r="BM163" s="21" t="s">
        <v>221</v>
      </c>
    </row>
    <row r="164" spans="2:65" s="1" customFormat="1" ht="25.5" customHeight="1">
      <c r="B164" s="128"/>
      <c r="C164" s="157" t="s">
        <v>222</v>
      </c>
      <c r="D164" s="157" t="s">
        <v>150</v>
      </c>
      <c r="E164" s="158" t="s">
        <v>223</v>
      </c>
      <c r="F164" s="266" t="s">
        <v>224</v>
      </c>
      <c r="G164" s="266"/>
      <c r="H164" s="266"/>
      <c r="I164" s="266"/>
      <c r="J164" s="159" t="s">
        <v>180</v>
      </c>
      <c r="K164" s="160">
        <v>63.545999999999999</v>
      </c>
      <c r="L164" s="267">
        <v>0</v>
      </c>
      <c r="M164" s="267"/>
      <c r="N164" s="268">
        <f t="shared" si="5"/>
        <v>0</v>
      </c>
      <c r="O164" s="268"/>
      <c r="P164" s="268"/>
      <c r="Q164" s="268"/>
      <c r="R164" s="131"/>
      <c r="T164" s="161" t="s">
        <v>5</v>
      </c>
      <c r="U164" s="45" t="s">
        <v>40</v>
      </c>
      <c r="V164" s="37"/>
      <c r="W164" s="162">
        <f t="shared" si="6"/>
        <v>0</v>
      </c>
      <c r="X164" s="162">
        <v>7.3499999999999998E-3</v>
      </c>
      <c r="Y164" s="162">
        <f t="shared" si="7"/>
        <v>0.46706309999999995</v>
      </c>
      <c r="Z164" s="162">
        <v>0</v>
      </c>
      <c r="AA164" s="163">
        <f t="shared" si="8"/>
        <v>0</v>
      </c>
      <c r="AR164" s="21" t="s">
        <v>154</v>
      </c>
      <c r="AT164" s="21" t="s">
        <v>150</v>
      </c>
      <c r="AU164" s="21" t="s">
        <v>128</v>
      </c>
      <c r="AY164" s="21" t="s">
        <v>149</v>
      </c>
      <c r="BE164" s="102">
        <f t="shared" si="9"/>
        <v>0</v>
      </c>
      <c r="BF164" s="102">
        <f t="shared" si="10"/>
        <v>0</v>
      </c>
      <c r="BG164" s="102">
        <f t="shared" si="11"/>
        <v>0</v>
      </c>
      <c r="BH164" s="102">
        <f t="shared" si="12"/>
        <v>0</v>
      </c>
      <c r="BI164" s="102">
        <f t="shared" si="13"/>
        <v>0</v>
      </c>
      <c r="BJ164" s="21" t="s">
        <v>128</v>
      </c>
      <c r="BK164" s="102">
        <f t="shared" si="14"/>
        <v>0</v>
      </c>
      <c r="BL164" s="21" t="s">
        <v>154</v>
      </c>
      <c r="BM164" s="21" t="s">
        <v>225</v>
      </c>
    </row>
    <row r="165" spans="2:65" s="1" customFormat="1" ht="25.5" customHeight="1">
      <c r="B165" s="128"/>
      <c r="C165" s="157" t="s">
        <v>226</v>
      </c>
      <c r="D165" s="157" t="s">
        <v>150</v>
      </c>
      <c r="E165" s="158" t="s">
        <v>227</v>
      </c>
      <c r="F165" s="266" t="s">
        <v>228</v>
      </c>
      <c r="G165" s="266"/>
      <c r="H165" s="266"/>
      <c r="I165" s="266"/>
      <c r="J165" s="159" t="s">
        <v>180</v>
      </c>
      <c r="K165" s="160">
        <v>63.545999999999999</v>
      </c>
      <c r="L165" s="267">
        <v>0</v>
      </c>
      <c r="M165" s="267"/>
      <c r="N165" s="268">
        <f t="shared" si="5"/>
        <v>0</v>
      </c>
      <c r="O165" s="268"/>
      <c r="P165" s="268"/>
      <c r="Q165" s="268"/>
      <c r="R165" s="131"/>
      <c r="T165" s="161" t="s">
        <v>5</v>
      </c>
      <c r="U165" s="45" t="s">
        <v>40</v>
      </c>
      <c r="V165" s="37"/>
      <c r="W165" s="162">
        <f t="shared" si="6"/>
        <v>0</v>
      </c>
      <c r="X165" s="162">
        <v>4.2000000000000002E-4</v>
      </c>
      <c r="Y165" s="162">
        <f t="shared" si="7"/>
        <v>2.6689320000000002E-2</v>
      </c>
      <c r="Z165" s="162">
        <v>0</v>
      </c>
      <c r="AA165" s="163">
        <f t="shared" si="8"/>
        <v>0</v>
      </c>
      <c r="AR165" s="21" t="s">
        <v>154</v>
      </c>
      <c r="AT165" s="21" t="s">
        <v>150</v>
      </c>
      <c r="AU165" s="21" t="s">
        <v>128</v>
      </c>
      <c r="AY165" s="21" t="s">
        <v>149</v>
      </c>
      <c r="BE165" s="102">
        <f t="shared" si="9"/>
        <v>0</v>
      </c>
      <c r="BF165" s="102">
        <f t="shared" si="10"/>
        <v>0</v>
      </c>
      <c r="BG165" s="102">
        <f t="shared" si="11"/>
        <v>0</v>
      </c>
      <c r="BH165" s="102">
        <f t="shared" si="12"/>
        <v>0</v>
      </c>
      <c r="BI165" s="102">
        <f t="shared" si="13"/>
        <v>0</v>
      </c>
      <c r="BJ165" s="21" t="s">
        <v>128</v>
      </c>
      <c r="BK165" s="102">
        <f t="shared" si="14"/>
        <v>0</v>
      </c>
      <c r="BL165" s="21" t="s">
        <v>154</v>
      </c>
      <c r="BM165" s="21" t="s">
        <v>229</v>
      </c>
    </row>
    <row r="166" spans="2:65" s="1" customFormat="1" ht="38.25" customHeight="1">
      <c r="B166" s="128"/>
      <c r="C166" s="157" t="s">
        <v>230</v>
      </c>
      <c r="D166" s="157" t="s">
        <v>150</v>
      </c>
      <c r="E166" s="158" t="s">
        <v>231</v>
      </c>
      <c r="F166" s="266" t="s">
        <v>232</v>
      </c>
      <c r="G166" s="266"/>
      <c r="H166" s="266"/>
      <c r="I166" s="266"/>
      <c r="J166" s="159" t="s">
        <v>180</v>
      </c>
      <c r="K166" s="160">
        <v>63.545999999999999</v>
      </c>
      <c r="L166" s="267">
        <v>0</v>
      </c>
      <c r="M166" s="267"/>
      <c r="N166" s="268">
        <f t="shared" si="5"/>
        <v>0</v>
      </c>
      <c r="O166" s="268"/>
      <c r="P166" s="268"/>
      <c r="Q166" s="268"/>
      <c r="R166" s="131"/>
      <c r="T166" s="161" t="s">
        <v>5</v>
      </c>
      <c r="U166" s="45" t="s">
        <v>40</v>
      </c>
      <c r="V166" s="37"/>
      <c r="W166" s="162">
        <f t="shared" si="6"/>
        <v>0</v>
      </c>
      <c r="X166" s="162">
        <v>1.6799999999999999E-2</v>
      </c>
      <c r="Y166" s="162">
        <f t="shared" si="7"/>
        <v>1.0675728</v>
      </c>
      <c r="Z166" s="162">
        <v>0</v>
      </c>
      <c r="AA166" s="163">
        <f t="shared" si="8"/>
        <v>0</v>
      </c>
      <c r="AR166" s="21" t="s">
        <v>154</v>
      </c>
      <c r="AT166" s="21" t="s">
        <v>150</v>
      </c>
      <c r="AU166" s="21" t="s">
        <v>128</v>
      </c>
      <c r="AY166" s="21" t="s">
        <v>149</v>
      </c>
      <c r="BE166" s="102">
        <f t="shared" si="9"/>
        <v>0</v>
      </c>
      <c r="BF166" s="102">
        <f t="shared" si="10"/>
        <v>0</v>
      </c>
      <c r="BG166" s="102">
        <f t="shared" si="11"/>
        <v>0</v>
      </c>
      <c r="BH166" s="102">
        <f t="shared" si="12"/>
        <v>0</v>
      </c>
      <c r="BI166" s="102">
        <f t="shared" si="13"/>
        <v>0</v>
      </c>
      <c r="BJ166" s="21" t="s">
        <v>128</v>
      </c>
      <c r="BK166" s="102">
        <f t="shared" si="14"/>
        <v>0</v>
      </c>
      <c r="BL166" s="21" t="s">
        <v>154</v>
      </c>
      <c r="BM166" s="21" t="s">
        <v>233</v>
      </c>
    </row>
    <row r="167" spans="2:65" s="1" customFormat="1" ht="38.25" customHeight="1">
      <c r="B167" s="128"/>
      <c r="C167" s="157" t="s">
        <v>234</v>
      </c>
      <c r="D167" s="157" t="s">
        <v>150</v>
      </c>
      <c r="E167" s="158" t="s">
        <v>235</v>
      </c>
      <c r="F167" s="266" t="s">
        <v>236</v>
      </c>
      <c r="G167" s="266"/>
      <c r="H167" s="266"/>
      <c r="I167" s="266"/>
      <c r="J167" s="159" t="s">
        <v>180</v>
      </c>
      <c r="K167" s="160">
        <v>30.722000000000001</v>
      </c>
      <c r="L167" s="267">
        <v>0</v>
      </c>
      <c r="M167" s="267"/>
      <c r="N167" s="268">
        <f t="shared" si="5"/>
        <v>0</v>
      </c>
      <c r="O167" s="268"/>
      <c r="P167" s="268"/>
      <c r="Q167" s="268"/>
      <c r="R167" s="131"/>
      <c r="T167" s="161" t="s">
        <v>5</v>
      </c>
      <c r="U167" s="45" t="s">
        <v>40</v>
      </c>
      <c r="V167" s="37"/>
      <c r="W167" s="162">
        <f t="shared" si="6"/>
        <v>0</v>
      </c>
      <c r="X167" s="162">
        <v>4.7200000000000002E-3</v>
      </c>
      <c r="Y167" s="162">
        <f t="shared" si="7"/>
        <v>0.14500784000000003</v>
      </c>
      <c r="Z167" s="162">
        <v>0</v>
      </c>
      <c r="AA167" s="163">
        <f t="shared" si="8"/>
        <v>0</v>
      </c>
      <c r="AR167" s="21" t="s">
        <v>154</v>
      </c>
      <c r="AT167" s="21" t="s">
        <v>150</v>
      </c>
      <c r="AU167" s="21" t="s">
        <v>128</v>
      </c>
      <c r="AY167" s="21" t="s">
        <v>149</v>
      </c>
      <c r="BE167" s="102">
        <f t="shared" si="9"/>
        <v>0</v>
      </c>
      <c r="BF167" s="102">
        <f t="shared" si="10"/>
        <v>0</v>
      </c>
      <c r="BG167" s="102">
        <f t="shared" si="11"/>
        <v>0</v>
      </c>
      <c r="BH167" s="102">
        <f t="shared" si="12"/>
        <v>0</v>
      </c>
      <c r="BI167" s="102">
        <f t="shared" si="13"/>
        <v>0</v>
      </c>
      <c r="BJ167" s="21" t="s">
        <v>128</v>
      </c>
      <c r="BK167" s="102">
        <f t="shared" si="14"/>
        <v>0</v>
      </c>
      <c r="BL167" s="21" t="s">
        <v>154</v>
      </c>
      <c r="BM167" s="21" t="s">
        <v>237</v>
      </c>
    </row>
    <row r="168" spans="2:65" s="10" customFormat="1" ht="16.5" customHeight="1">
      <c r="B168" s="164"/>
      <c r="C168" s="165"/>
      <c r="D168" s="165"/>
      <c r="E168" s="166" t="s">
        <v>5</v>
      </c>
      <c r="F168" s="273" t="s">
        <v>238</v>
      </c>
      <c r="G168" s="274"/>
      <c r="H168" s="274"/>
      <c r="I168" s="274"/>
      <c r="J168" s="165"/>
      <c r="K168" s="167">
        <v>30.722000000000001</v>
      </c>
      <c r="L168" s="165"/>
      <c r="M168" s="165"/>
      <c r="N168" s="165"/>
      <c r="O168" s="165"/>
      <c r="P168" s="165"/>
      <c r="Q168" s="165"/>
      <c r="R168" s="168"/>
      <c r="T168" s="169"/>
      <c r="U168" s="165"/>
      <c r="V168" s="165"/>
      <c r="W168" s="165"/>
      <c r="X168" s="165"/>
      <c r="Y168" s="165"/>
      <c r="Z168" s="165"/>
      <c r="AA168" s="170"/>
      <c r="AT168" s="171" t="s">
        <v>161</v>
      </c>
      <c r="AU168" s="171" t="s">
        <v>128</v>
      </c>
      <c r="AV168" s="10" t="s">
        <v>128</v>
      </c>
      <c r="AW168" s="10" t="s">
        <v>31</v>
      </c>
      <c r="AX168" s="10" t="s">
        <v>80</v>
      </c>
      <c r="AY168" s="171" t="s">
        <v>149</v>
      </c>
    </row>
    <row r="169" spans="2:65" s="1" customFormat="1" ht="25.5" customHeight="1">
      <c r="B169" s="128"/>
      <c r="C169" s="157" t="s">
        <v>10</v>
      </c>
      <c r="D169" s="157" t="s">
        <v>150</v>
      </c>
      <c r="E169" s="158" t="s">
        <v>239</v>
      </c>
      <c r="F169" s="266" t="s">
        <v>240</v>
      </c>
      <c r="G169" s="266"/>
      <c r="H169" s="266"/>
      <c r="I169" s="266"/>
      <c r="J169" s="159" t="s">
        <v>180</v>
      </c>
      <c r="K169" s="160">
        <v>82.14</v>
      </c>
      <c r="L169" s="267">
        <v>0</v>
      </c>
      <c r="M169" s="267"/>
      <c r="N169" s="268">
        <f>ROUND(L169*K169,2)</f>
        <v>0</v>
      </c>
      <c r="O169" s="268"/>
      <c r="P169" s="268"/>
      <c r="Q169" s="268"/>
      <c r="R169" s="131"/>
      <c r="T169" s="161" t="s">
        <v>5</v>
      </c>
      <c r="U169" s="45" t="s">
        <v>40</v>
      </c>
      <c r="V169" s="37"/>
      <c r="W169" s="162">
        <f>V169*K169</f>
        <v>0</v>
      </c>
      <c r="X169" s="162">
        <v>7.2500000000000004E-3</v>
      </c>
      <c r="Y169" s="162">
        <f>X169*K169</f>
        <v>0.59551500000000002</v>
      </c>
      <c r="Z169" s="162">
        <v>0</v>
      </c>
      <c r="AA169" s="163">
        <f>Z169*K169</f>
        <v>0</v>
      </c>
      <c r="AR169" s="21" t="s">
        <v>154</v>
      </c>
      <c r="AT169" s="21" t="s">
        <v>150</v>
      </c>
      <c r="AU169" s="21" t="s">
        <v>128</v>
      </c>
      <c r="AY169" s="21" t="s">
        <v>149</v>
      </c>
      <c r="BE169" s="102">
        <f>IF(U169="základná",N169,0)</f>
        <v>0</v>
      </c>
      <c r="BF169" s="102">
        <f>IF(U169="znížená",N169,0)</f>
        <v>0</v>
      </c>
      <c r="BG169" s="102">
        <f>IF(U169="zákl. prenesená",N169,0)</f>
        <v>0</v>
      </c>
      <c r="BH169" s="102">
        <f>IF(U169="zníž. prenesená",N169,0)</f>
        <v>0</v>
      </c>
      <c r="BI169" s="102">
        <f>IF(U169="nulová",N169,0)</f>
        <v>0</v>
      </c>
      <c r="BJ169" s="21" t="s">
        <v>128</v>
      </c>
      <c r="BK169" s="102">
        <f>ROUND(L169*K169,2)</f>
        <v>0</v>
      </c>
      <c r="BL169" s="21" t="s">
        <v>154</v>
      </c>
      <c r="BM169" s="21" t="s">
        <v>241</v>
      </c>
    </row>
    <row r="170" spans="2:65" s="11" customFormat="1" ht="16.5" customHeight="1">
      <c r="B170" s="172"/>
      <c r="C170" s="173"/>
      <c r="D170" s="173"/>
      <c r="E170" s="174" t="s">
        <v>5</v>
      </c>
      <c r="F170" s="275" t="s">
        <v>242</v>
      </c>
      <c r="G170" s="276"/>
      <c r="H170" s="276"/>
      <c r="I170" s="276"/>
      <c r="J170" s="173"/>
      <c r="K170" s="174" t="s">
        <v>5</v>
      </c>
      <c r="L170" s="173"/>
      <c r="M170" s="173"/>
      <c r="N170" s="173"/>
      <c r="O170" s="173"/>
      <c r="P170" s="173"/>
      <c r="Q170" s="173"/>
      <c r="R170" s="175"/>
      <c r="T170" s="176"/>
      <c r="U170" s="173"/>
      <c r="V170" s="173"/>
      <c r="W170" s="173"/>
      <c r="X170" s="173"/>
      <c r="Y170" s="173"/>
      <c r="Z170" s="173"/>
      <c r="AA170" s="177"/>
      <c r="AT170" s="178" t="s">
        <v>161</v>
      </c>
      <c r="AU170" s="178" t="s">
        <v>128</v>
      </c>
      <c r="AV170" s="11" t="s">
        <v>80</v>
      </c>
      <c r="AW170" s="11" t="s">
        <v>31</v>
      </c>
      <c r="AX170" s="11" t="s">
        <v>73</v>
      </c>
      <c r="AY170" s="178" t="s">
        <v>149</v>
      </c>
    </row>
    <row r="171" spans="2:65" s="10" customFormat="1" ht="16.5" customHeight="1">
      <c r="B171" s="164"/>
      <c r="C171" s="165"/>
      <c r="D171" s="165"/>
      <c r="E171" s="166" t="s">
        <v>5</v>
      </c>
      <c r="F171" s="277" t="s">
        <v>243</v>
      </c>
      <c r="G171" s="278"/>
      <c r="H171" s="278"/>
      <c r="I171" s="278"/>
      <c r="J171" s="165"/>
      <c r="K171" s="167">
        <v>50</v>
      </c>
      <c r="L171" s="165"/>
      <c r="M171" s="165"/>
      <c r="N171" s="165"/>
      <c r="O171" s="165"/>
      <c r="P171" s="165"/>
      <c r="Q171" s="165"/>
      <c r="R171" s="168"/>
      <c r="T171" s="169"/>
      <c r="U171" s="165"/>
      <c r="V171" s="165"/>
      <c r="W171" s="165"/>
      <c r="X171" s="165"/>
      <c r="Y171" s="165"/>
      <c r="Z171" s="165"/>
      <c r="AA171" s="170"/>
      <c r="AT171" s="171" t="s">
        <v>161</v>
      </c>
      <c r="AU171" s="171" t="s">
        <v>128</v>
      </c>
      <c r="AV171" s="10" t="s">
        <v>128</v>
      </c>
      <c r="AW171" s="10" t="s">
        <v>31</v>
      </c>
      <c r="AX171" s="10" t="s">
        <v>73</v>
      </c>
      <c r="AY171" s="171" t="s">
        <v>149</v>
      </c>
    </row>
    <row r="172" spans="2:65" s="10" customFormat="1" ht="16.5" customHeight="1">
      <c r="B172" s="164"/>
      <c r="C172" s="165"/>
      <c r="D172" s="165"/>
      <c r="E172" s="166" t="s">
        <v>5</v>
      </c>
      <c r="F172" s="277" t="s">
        <v>244</v>
      </c>
      <c r="G172" s="278"/>
      <c r="H172" s="278"/>
      <c r="I172" s="278"/>
      <c r="J172" s="165"/>
      <c r="K172" s="167">
        <v>29.14</v>
      </c>
      <c r="L172" s="165"/>
      <c r="M172" s="165"/>
      <c r="N172" s="165"/>
      <c r="O172" s="165"/>
      <c r="P172" s="165"/>
      <c r="Q172" s="165"/>
      <c r="R172" s="168"/>
      <c r="T172" s="169"/>
      <c r="U172" s="165"/>
      <c r="V172" s="165"/>
      <c r="W172" s="165"/>
      <c r="X172" s="165"/>
      <c r="Y172" s="165"/>
      <c r="Z172" s="165"/>
      <c r="AA172" s="170"/>
      <c r="AT172" s="171" t="s">
        <v>161</v>
      </c>
      <c r="AU172" s="171" t="s">
        <v>128</v>
      </c>
      <c r="AV172" s="10" t="s">
        <v>128</v>
      </c>
      <c r="AW172" s="10" t="s">
        <v>31</v>
      </c>
      <c r="AX172" s="10" t="s">
        <v>73</v>
      </c>
      <c r="AY172" s="171" t="s">
        <v>149</v>
      </c>
    </row>
    <row r="173" spans="2:65" s="10" customFormat="1" ht="16.5" customHeight="1">
      <c r="B173" s="164"/>
      <c r="C173" s="165"/>
      <c r="D173" s="165"/>
      <c r="E173" s="166" t="s">
        <v>5</v>
      </c>
      <c r="F173" s="277" t="s">
        <v>245</v>
      </c>
      <c r="G173" s="278"/>
      <c r="H173" s="278"/>
      <c r="I173" s="278"/>
      <c r="J173" s="165"/>
      <c r="K173" s="167">
        <v>3</v>
      </c>
      <c r="L173" s="165"/>
      <c r="M173" s="165"/>
      <c r="N173" s="165"/>
      <c r="O173" s="165"/>
      <c r="P173" s="165"/>
      <c r="Q173" s="165"/>
      <c r="R173" s="168"/>
      <c r="T173" s="169"/>
      <c r="U173" s="165"/>
      <c r="V173" s="165"/>
      <c r="W173" s="165"/>
      <c r="X173" s="165"/>
      <c r="Y173" s="165"/>
      <c r="Z173" s="165"/>
      <c r="AA173" s="170"/>
      <c r="AT173" s="171" t="s">
        <v>161</v>
      </c>
      <c r="AU173" s="171" t="s">
        <v>128</v>
      </c>
      <c r="AV173" s="10" t="s">
        <v>128</v>
      </c>
      <c r="AW173" s="10" t="s">
        <v>31</v>
      </c>
      <c r="AX173" s="10" t="s">
        <v>73</v>
      </c>
      <c r="AY173" s="171" t="s">
        <v>149</v>
      </c>
    </row>
    <row r="174" spans="2:65" s="12" customFormat="1" ht="16.5" customHeight="1">
      <c r="B174" s="179"/>
      <c r="C174" s="180"/>
      <c r="D174" s="180"/>
      <c r="E174" s="181" t="s">
        <v>5</v>
      </c>
      <c r="F174" s="281" t="s">
        <v>196</v>
      </c>
      <c r="G174" s="282"/>
      <c r="H174" s="282"/>
      <c r="I174" s="282"/>
      <c r="J174" s="180"/>
      <c r="K174" s="182">
        <v>82.14</v>
      </c>
      <c r="L174" s="180"/>
      <c r="M174" s="180"/>
      <c r="N174" s="180"/>
      <c r="O174" s="180"/>
      <c r="P174" s="180"/>
      <c r="Q174" s="180"/>
      <c r="R174" s="183"/>
      <c r="T174" s="184"/>
      <c r="U174" s="180"/>
      <c r="V174" s="180"/>
      <c r="W174" s="180"/>
      <c r="X174" s="180"/>
      <c r="Y174" s="180"/>
      <c r="Z174" s="180"/>
      <c r="AA174" s="185"/>
      <c r="AT174" s="186" t="s">
        <v>161</v>
      </c>
      <c r="AU174" s="186" t="s">
        <v>128</v>
      </c>
      <c r="AV174" s="12" t="s">
        <v>154</v>
      </c>
      <c r="AW174" s="12" t="s">
        <v>31</v>
      </c>
      <c r="AX174" s="12" t="s">
        <v>80</v>
      </c>
      <c r="AY174" s="186" t="s">
        <v>149</v>
      </c>
    </row>
    <row r="175" spans="2:65" s="1" customFormat="1" ht="25.5" customHeight="1">
      <c r="B175" s="128"/>
      <c r="C175" s="157" t="s">
        <v>246</v>
      </c>
      <c r="D175" s="157" t="s">
        <v>150</v>
      </c>
      <c r="E175" s="158" t="s">
        <v>247</v>
      </c>
      <c r="F175" s="266" t="s">
        <v>248</v>
      </c>
      <c r="G175" s="266"/>
      <c r="H175" s="266"/>
      <c r="I175" s="266"/>
      <c r="J175" s="159" t="s">
        <v>180</v>
      </c>
      <c r="K175" s="160">
        <v>82.14</v>
      </c>
      <c r="L175" s="267">
        <v>0</v>
      </c>
      <c r="M175" s="267"/>
      <c r="N175" s="268">
        <f>ROUND(L175*K175,2)</f>
        <v>0</v>
      </c>
      <c r="O175" s="268"/>
      <c r="P175" s="268"/>
      <c r="Q175" s="268"/>
      <c r="R175" s="131"/>
      <c r="T175" s="161" t="s">
        <v>5</v>
      </c>
      <c r="U175" s="45" t="s">
        <v>40</v>
      </c>
      <c r="V175" s="37"/>
      <c r="W175" s="162">
        <f>V175*K175</f>
        <v>0</v>
      </c>
      <c r="X175" s="162">
        <v>1.7000000000000001E-4</v>
      </c>
      <c r="Y175" s="162">
        <f>X175*K175</f>
        <v>1.3963800000000002E-2</v>
      </c>
      <c r="Z175" s="162">
        <v>0</v>
      </c>
      <c r="AA175" s="163">
        <f>Z175*K175</f>
        <v>0</v>
      </c>
      <c r="AR175" s="21" t="s">
        <v>154</v>
      </c>
      <c r="AT175" s="21" t="s">
        <v>150</v>
      </c>
      <c r="AU175" s="21" t="s">
        <v>128</v>
      </c>
      <c r="AY175" s="21" t="s">
        <v>149</v>
      </c>
      <c r="BE175" s="102">
        <f>IF(U175="základná",N175,0)</f>
        <v>0</v>
      </c>
      <c r="BF175" s="102">
        <f>IF(U175="znížená",N175,0)</f>
        <v>0</v>
      </c>
      <c r="BG175" s="102">
        <f>IF(U175="zákl. prenesená",N175,0)</f>
        <v>0</v>
      </c>
      <c r="BH175" s="102">
        <f>IF(U175="zníž. prenesená",N175,0)</f>
        <v>0</v>
      </c>
      <c r="BI175" s="102">
        <f>IF(U175="nulová",N175,0)</f>
        <v>0</v>
      </c>
      <c r="BJ175" s="21" t="s">
        <v>128</v>
      </c>
      <c r="BK175" s="102">
        <f>ROUND(L175*K175,2)</f>
        <v>0</v>
      </c>
      <c r="BL175" s="21" t="s">
        <v>154</v>
      </c>
      <c r="BM175" s="21" t="s">
        <v>249</v>
      </c>
    </row>
    <row r="176" spans="2:65" s="1" customFormat="1" ht="25.5" customHeight="1">
      <c r="B176" s="128"/>
      <c r="C176" s="157" t="s">
        <v>250</v>
      </c>
      <c r="D176" s="157" t="s">
        <v>150</v>
      </c>
      <c r="E176" s="158" t="s">
        <v>251</v>
      </c>
      <c r="F176" s="266" t="s">
        <v>252</v>
      </c>
      <c r="G176" s="266"/>
      <c r="H176" s="266"/>
      <c r="I176" s="266"/>
      <c r="J176" s="159" t="s">
        <v>180</v>
      </c>
      <c r="K176" s="160">
        <v>82.14</v>
      </c>
      <c r="L176" s="267">
        <v>0</v>
      </c>
      <c r="M176" s="267"/>
      <c r="N176" s="268">
        <f>ROUND(L176*K176,2)</f>
        <v>0</v>
      </c>
      <c r="O176" s="268"/>
      <c r="P176" s="268"/>
      <c r="Q176" s="268"/>
      <c r="R176" s="131"/>
      <c r="T176" s="161" t="s">
        <v>5</v>
      </c>
      <c r="U176" s="45" t="s">
        <v>40</v>
      </c>
      <c r="V176" s="37"/>
      <c r="W176" s="162">
        <f>V176*K176</f>
        <v>0</v>
      </c>
      <c r="X176" s="162">
        <v>5.1999999999999995E-4</v>
      </c>
      <c r="Y176" s="162">
        <f>X176*K176</f>
        <v>4.2712799999999995E-2</v>
      </c>
      <c r="Z176" s="162">
        <v>0</v>
      </c>
      <c r="AA176" s="163">
        <f>Z176*K176</f>
        <v>0</v>
      </c>
      <c r="AR176" s="21" t="s">
        <v>154</v>
      </c>
      <c r="AT176" s="21" t="s">
        <v>150</v>
      </c>
      <c r="AU176" s="21" t="s">
        <v>128</v>
      </c>
      <c r="AY176" s="21" t="s">
        <v>149</v>
      </c>
      <c r="BE176" s="102">
        <f>IF(U176="základná",N176,0)</f>
        <v>0</v>
      </c>
      <c r="BF176" s="102">
        <f>IF(U176="znížená",N176,0)</f>
        <v>0</v>
      </c>
      <c r="BG176" s="102">
        <f>IF(U176="zákl. prenesená",N176,0)</f>
        <v>0</v>
      </c>
      <c r="BH176" s="102">
        <f>IF(U176="zníž. prenesená",N176,0)</f>
        <v>0</v>
      </c>
      <c r="BI176" s="102">
        <f>IF(U176="nulová",N176,0)</f>
        <v>0</v>
      </c>
      <c r="BJ176" s="21" t="s">
        <v>128</v>
      </c>
      <c r="BK176" s="102">
        <f>ROUND(L176*K176,2)</f>
        <v>0</v>
      </c>
      <c r="BL176" s="21" t="s">
        <v>154</v>
      </c>
      <c r="BM176" s="21" t="s">
        <v>253</v>
      </c>
    </row>
    <row r="177" spans="2:65" s="1" customFormat="1" ht="38.25" customHeight="1">
      <c r="B177" s="128"/>
      <c r="C177" s="157" t="s">
        <v>254</v>
      </c>
      <c r="D177" s="157" t="s">
        <v>150</v>
      </c>
      <c r="E177" s="158" t="s">
        <v>255</v>
      </c>
      <c r="F177" s="266" t="s">
        <v>256</v>
      </c>
      <c r="G177" s="266"/>
      <c r="H177" s="266"/>
      <c r="I177" s="266"/>
      <c r="J177" s="159" t="s">
        <v>158</v>
      </c>
      <c r="K177" s="160">
        <v>0.5</v>
      </c>
      <c r="L177" s="267">
        <v>0</v>
      </c>
      <c r="M177" s="267"/>
      <c r="N177" s="268">
        <f>ROUND(L177*K177,2)</f>
        <v>0</v>
      </c>
      <c r="O177" s="268"/>
      <c r="P177" s="268"/>
      <c r="Q177" s="268"/>
      <c r="R177" s="131"/>
      <c r="T177" s="161" t="s">
        <v>5</v>
      </c>
      <c r="U177" s="45" t="s">
        <v>40</v>
      </c>
      <c r="V177" s="37"/>
      <c r="W177" s="162">
        <f>V177*K177</f>
        <v>0</v>
      </c>
      <c r="X177" s="162">
        <v>2.0952500000000001</v>
      </c>
      <c r="Y177" s="162">
        <f>X177*K177</f>
        <v>1.047625</v>
      </c>
      <c r="Z177" s="162">
        <v>0</v>
      </c>
      <c r="AA177" s="163">
        <f>Z177*K177</f>
        <v>0</v>
      </c>
      <c r="AR177" s="21" t="s">
        <v>154</v>
      </c>
      <c r="AT177" s="21" t="s">
        <v>150</v>
      </c>
      <c r="AU177" s="21" t="s">
        <v>128</v>
      </c>
      <c r="AY177" s="21" t="s">
        <v>149</v>
      </c>
      <c r="BE177" s="102">
        <f>IF(U177="základná",N177,0)</f>
        <v>0</v>
      </c>
      <c r="BF177" s="102">
        <f>IF(U177="znížená",N177,0)</f>
        <v>0</v>
      </c>
      <c r="BG177" s="102">
        <f>IF(U177="zákl. prenesená",N177,0)</f>
        <v>0</v>
      </c>
      <c r="BH177" s="102">
        <f>IF(U177="zníž. prenesená",N177,0)</f>
        <v>0</v>
      </c>
      <c r="BI177" s="102">
        <f>IF(U177="nulová",N177,0)</f>
        <v>0</v>
      </c>
      <c r="BJ177" s="21" t="s">
        <v>128</v>
      </c>
      <c r="BK177" s="102">
        <f>ROUND(L177*K177,2)</f>
        <v>0</v>
      </c>
      <c r="BL177" s="21" t="s">
        <v>154</v>
      </c>
      <c r="BM177" s="21" t="s">
        <v>257</v>
      </c>
    </row>
    <row r="178" spans="2:65" s="10" customFormat="1" ht="16.5" customHeight="1">
      <c r="B178" s="164"/>
      <c r="C178" s="165"/>
      <c r="D178" s="165"/>
      <c r="E178" s="166" t="s">
        <v>5</v>
      </c>
      <c r="F178" s="273" t="s">
        <v>258</v>
      </c>
      <c r="G178" s="274"/>
      <c r="H178" s="274"/>
      <c r="I178" s="274"/>
      <c r="J178" s="165"/>
      <c r="K178" s="167">
        <v>0.5</v>
      </c>
      <c r="L178" s="165"/>
      <c r="M178" s="165"/>
      <c r="N178" s="165"/>
      <c r="O178" s="165"/>
      <c r="P178" s="165"/>
      <c r="Q178" s="165"/>
      <c r="R178" s="168"/>
      <c r="T178" s="169"/>
      <c r="U178" s="165"/>
      <c r="V178" s="165"/>
      <c r="W178" s="165"/>
      <c r="X178" s="165"/>
      <c r="Y178" s="165"/>
      <c r="Z178" s="165"/>
      <c r="AA178" s="170"/>
      <c r="AT178" s="171" t="s">
        <v>161</v>
      </c>
      <c r="AU178" s="171" t="s">
        <v>128</v>
      </c>
      <c r="AV178" s="10" t="s">
        <v>128</v>
      </c>
      <c r="AW178" s="10" t="s">
        <v>31</v>
      </c>
      <c r="AX178" s="10" t="s">
        <v>80</v>
      </c>
      <c r="AY178" s="171" t="s">
        <v>149</v>
      </c>
    </row>
    <row r="179" spans="2:65" s="1" customFormat="1" ht="25.5" customHeight="1">
      <c r="B179" s="128"/>
      <c r="C179" s="157" t="s">
        <v>259</v>
      </c>
      <c r="D179" s="157" t="s">
        <v>150</v>
      </c>
      <c r="E179" s="158" t="s">
        <v>260</v>
      </c>
      <c r="F179" s="266" t="s">
        <v>261</v>
      </c>
      <c r="G179" s="266"/>
      <c r="H179" s="266"/>
      <c r="I179" s="266"/>
      <c r="J179" s="159" t="s">
        <v>180</v>
      </c>
      <c r="K179" s="160">
        <v>19.600000000000001</v>
      </c>
      <c r="L179" s="267">
        <v>0</v>
      </c>
      <c r="M179" s="267"/>
      <c r="N179" s="268">
        <f>ROUND(L179*K179,2)</f>
        <v>0</v>
      </c>
      <c r="O179" s="268"/>
      <c r="P179" s="268"/>
      <c r="Q179" s="268"/>
      <c r="R179" s="131"/>
      <c r="T179" s="161" t="s">
        <v>5</v>
      </c>
      <c r="U179" s="45" t="s">
        <v>40</v>
      </c>
      <c r="V179" s="37"/>
      <c r="W179" s="162">
        <f>V179*K179</f>
        <v>0</v>
      </c>
      <c r="X179" s="162">
        <v>1.4999999999999999E-4</v>
      </c>
      <c r="Y179" s="162">
        <f>X179*K179</f>
        <v>2.9399999999999999E-3</v>
      </c>
      <c r="Z179" s="162">
        <v>0</v>
      </c>
      <c r="AA179" s="163">
        <f>Z179*K179</f>
        <v>0</v>
      </c>
      <c r="AR179" s="21" t="s">
        <v>154</v>
      </c>
      <c r="AT179" s="21" t="s">
        <v>150</v>
      </c>
      <c r="AU179" s="21" t="s">
        <v>128</v>
      </c>
      <c r="AY179" s="21" t="s">
        <v>149</v>
      </c>
      <c r="BE179" s="102">
        <f>IF(U179="základná",N179,0)</f>
        <v>0</v>
      </c>
      <c r="BF179" s="102">
        <f>IF(U179="znížená",N179,0)</f>
        <v>0</v>
      </c>
      <c r="BG179" s="102">
        <f>IF(U179="zákl. prenesená",N179,0)</f>
        <v>0</v>
      </c>
      <c r="BH179" s="102">
        <f>IF(U179="zníž. prenesená",N179,0)</f>
        <v>0</v>
      </c>
      <c r="BI179" s="102">
        <f>IF(U179="nulová",N179,0)</f>
        <v>0</v>
      </c>
      <c r="BJ179" s="21" t="s">
        <v>128</v>
      </c>
      <c r="BK179" s="102">
        <f>ROUND(L179*K179,2)</f>
        <v>0</v>
      </c>
      <c r="BL179" s="21" t="s">
        <v>154</v>
      </c>
      <c r="BM179" s="21" t="s">
        <v>262</v>
      </c>
    </row>
    <row r="180" spans="2:65" s="1" customFormat="1" ht="16.5" customHeight="1">
      <c r="B180" s="128"/>
      <c r="C180" s="157" t="s">
        <v>263</v>
      </c>
      <c r="D180" s="157" t="s">
        <v>150</v>
      </c>
      <c r="E180" s="158" t="s">
        <v>264</v>
      </c>
      <c r="F180" s="266" t="s">
        <v>265</v>
      </c>
      <c r="G180" s="266"/>
      <c r="H180" s="266"/>
      <c r="I180" s="266"/>
      <c r="J180" s="159" t="s">
        <v>180</v>
      </c>
      <c r="K180" s="160">
        <v>19.600000000000001</v>
      </c>
      <c r="L180" s="267">
        <v>0</v>
      </c>
      <c r="M180" s="267"/>
      <c r="N180" s="268">
        <f>ROUND(L180*K180,2)</f>
        <v>0</v>
      </c>
      <c r="O180" s="268"/>
      <c r="P180" s="268"/>
      <c r="Q180" s="268"/>
      <c r="R180" s="131"/>
      <c r="T180" s="161" t="s">
        <v>5</v>
      </c>
      <c r="U180" s="45" t="s">
        <v>40</v>
      </c>
      <c r="V180" s="37"/>
      <c r="W180" s="162">
        <f>V180*K180</f>
        <v>0</v>
      </c>
      <c r="X180" s="162">
        <v>2.6259999999999999E-2</v>
      </c>
      <c r="Y180" s="162">
        <f>X180*K180</f>
        <v>0.51469600000000004</v>
      </c>
      <c r="Z180" s="162">
        <v>0</v>
      </c>
      <c r="AA180" s="163">
        <f>Z180*K180</f>
        <v>0</v>
      </c>
      <c r="AR180" s="21" t="s">
        <v>154</v>
      </c>
      <c r="AT180" s="21" t="s">
        <v>150</v>
      </c>
      <c r="AU180" s="21" t="s">
        <v>128</v>
      </c>
      <c r="AY180" s="21" t="s">
        <v>149</v>
      </c>
      <c r="BE180" s="102">
        <f>IF(U180="základná",N180,0)</f>
        <v>0</v>
      </c>
      <c r="BF180" s="102">
        <f>IF(U180="znížená",N180,0)</f>
        <v>0</v>
      </c>
      <c r="BG180" s="102">
        <f>IF(U180="zákl. prenesená",N180,0)</f>
        <v>0</v>
      </c>
      <c r="BH180" s="102">
        <f>IF(U180="zníž. prenesená",N180,0)</f>
        <v>0</v>
      </c>
      <c r="BI180" s="102">
        <f>IF(U180="nulová",N180,0)</f>
        <v>0</v>
      </c>
      <c r="BJ180" s="21" t="s">
        <v>128</v>
      </c>
      <c r="BK180" s="102">
        <f>ROUND(L180*K180,2)</f>
        <v>0</v>
      </c>
      <c r="BL180" s="21" t="s">
        <v>154</v>
      </c>
      <c r="BM180" s="21" t="s">
        <v>266</v>
      </c>
    </row>
    <row r="181" spans="2:65" s="10" customFormat="1" ht="16.5" customHeight="1">
      <c r="B181" s="164"/>
      <c r="C181" s="165"/>
      <c r="D181" s="165"/>
      <c r="E181" s="166" t="s">
        <v>5</v>
      </c>
      <c r="F181" s="273" t="s">
        <v>267</v>
      </c>
      <c r="G181" s="274"/>
      <c r="H181" s="274"/>
      <c r="I181" s="274"/>
      <c r="J181" s="165"/>
      <c r="K181" s="167">
        <v>19.600000000000001</v>
      </c>
      <c r="L181" s="165"/>
      <c r="M181" s="165"/>
      <c r="N181" s="165"/>
      <c r="O181" s="165"/>
      <c r="P181" s="165"/>
      <c r="Q181" s="165"/>
      <c r="R181" s="168"/>
      <c r="T181" s="169"/>
      <c r="U181" s="165"/>
      <c r="V181" s="165"/>
      <c r="W181" s="165"/>
      <c r="X181" s="165"/>
      <c r="Y181" s="165"/>
      <c r="Z181" s="165"/>
      <c r="AA181" s="170"/>
      <c r="AT181" s="171" t="s">
        <v>161</v>
      </c>
      <c r="AU181" s="171" t="s">
        <v>128</v>
      </c>
      <c r="AV181" s="10" t="s">
        <v>128</v>
      </c>
      <c r="AW181" s="10" t="s">
        <v>31</v>
      </c>
      <c r="AX181" s="10" t="s">
        <v>80</v>
      </c>
      <c r="AY181" s="171" t="s">
        <v>149</v>
      </c>
    </row>
    <row r="182" spans="2:65" s="9" customFormat="1" ht="29.85" customHeight="1">
      <c r="B182" s="146"/>
      <c r="C182" s="147"/>
      <c r="D182" s="156" t="s">
        <v>108</v>
      </c>
      <c r="E182" s="156"/>
      <c r="F182" s="156"/>
      <c r="G182" s="156"/>
      <c r="H182" s="156"/>
      <c r="I182" s="156"/>
      <c r="J182" s="156"/>
      <c r="K182" s="156"/>
      <c r="L182" s="156"/>
      <c r="M182" s="156"/>
      <c r="N182" s="271">
        <f>BK182</f>
        <v>0</v>
      </c>
      <c r="O182" s="272"/>
      <c r="P182" s="272"/>
      <c r="Q182" s="272"/>
      <c r="R182" s="149"/>
      <c r="T182" s="150"/>
      <c r="U182" s="147"/>
      <c r="V182" s="147"/>
      <c r="W182" s="151">
        <f>SUM(W183:W219)</f>
        <v>0</v>
      </c>
      <c r="X182" s="147"/>
      <c r="Y182" s="151">
        <f>SUM(Y183:Y219)</f>
        <v>11.407251720000001</v>
      </c>
      <c r="Z182" s="147"/>
      <c r="AA182" s="152">
        <f>SUM(AA183:AA219)</f>
        <v>22.882244000000004</v>
      </c>
      <c r="AR182" s="153" t="s">
        <v>80</v>
      </c>
      <c r="AT182" s="154" t="s">
        <v>72</v>
      </c>
      <c r="AU182" s="154" t="s">
        <v>80</v>
      </c>
      <c r="AY182" s="153" t="s">
        <v>149</v>
      </c>
      <c r="BK182" s="155">
        <f>SUM(BK183:BK219)</f>
        <v>0</v>
      </c>
    </row>
    <row r="183" spans="2:65" s="1" customFormat="1" ht="38.25" customHeight="1">
      <c r="B183" s="128"/>
      <c r="C183" s="157" t="s">
        <v>268</v>
      </c>
      <c r="D183" s="157" t="s">
        <v>150</v>
      </c>
      <c r="E183" s="158" t="s">
        <v>269</v>
      </c>
      <c r="F183" s="266" t="s">
        <v>270</v>
      </c>
      <c r="G183" s="266"/>
      <c r="H183" s="266"/>
      <c r="I183" s="266"/>
      <c r="J183" s="159" t="s">
        <v>153</v>
      </c>
      <c r="K183" s="160">
        <v>41.26</v>
      </c>
      <c r="L183" s="267">
        <v>0</v>
      </c>
      <c r="M183" s="267"/>
      <c r="N183" s="268">
        <f>ROUND(L183*K183,2)</f>
        <v>0</v>
      </c>
      <c r="O183" s="268"/>
      <c r="P183" s="268"/>
      <c r="Q183" s="268"/>
      <c r="R183" s="131"/>
      <c r="T183" s="161" t="s">
        <v>5</v>
      </c>
      <c r="U183" s="45" t="s">
        <v>40</v>
      </c>
      <c r="V183" s="37"/>
      <c r="W183" s="162">
        <f>V183*K183</f>
        <v>0</v>
      </c>
      <c r="X183" s="162">
        <v>9.8530000000000006E-2</v>
      </c>
      <c r="Y183" s="162">
        <f>X183*K183</f>
        <v>4.0653478000000005</v>
      </c>
      <c r="Z183" s="162">
        <v>0</v>
      </c>
      <c r="AA183" s="163">
        <f>Z183*K183</f>
        <v>0</v>
      </c>
      <c r="AR183" s="21" t="s">
        <v>154</v>
      </c>
      <c r="AT183" s="21" t="s">
        <v>150</v>
      </c>
      <c r="AU183" s="21" t="s">
        <v>128</v>
      </c>
      <c r="AY183" s="21" t="s">
        <v>149</v>
      </c>
      <c r="BE183" s="102">
        <f>IF(U183="základná",N183,0)</f>
        <v>0</v>
      </c>
      <c r="BF183" s="102">
        <f>IF(U183="znížená",N183,0)</f>
        <v>0</v>
      </c>
      <c r="BG183" s="102">
        <f>IF(U183="zákl. prenesená",N183,0)</f>
        <v>0</v>
      </c>
      <c r="BH183" s="102">
        <f>IF(U183="zníž. prenesená",N183,0)</f>
        <v>0</v>
      </c>
      <c r="BI183" s="102">
        <f>IF(U183="nulová",N183,0)</f>
        <v>0</v>
      </c>
      <c r="BJ183" s="21" t="s">
        <v>128</v>
      </c>
      <c r="BK183" s="102">
        <f>ROUND(L183*K183,2)</f>
        <v>0</v>
      </c>
      <c r="BL183" s="21" t="s">
        <v>154</v>
      </c>
      <c r="BM183" s="21" t="s">
        <v>271</v>
      </c>
    </row>
    <row r="184" spans="2:65" s="11" customFormat="1" ht="16.5" customHeight="1">
      <c r="B184" s="172"/>
      <c r="C184" s="173"/>
      <c r="D184" s="173"/>
      <c r="E184" s="174" t="s">
        <v>5</v>
      </c>
      <c r="F184" s="275" t="s">
        <v>191</v>
      </c>
      <c r="G184" s="276"/>
      <c r="H184" s="276"/>
      <c r="I184" s="276"/>
      <c r="J184" s="173"/>
      <c r="K184" s="174" t="s">
        <v>5</v>
      </c>
      <c r="L184" s="173"/>
      <c r="M184" s="173"/>
      <c r="N184" s="173"/>
      <c r="O184" s="173"/>
      <c r="P184" s="173"/>
      <c r="Q184" s="173"/>
      <c r="R184" s="175"/>
      <c r="T184" s="176"/>
      <c r="U184" s="173"/>
      <c r="V184" s="173"/>
      <c r="W184" s="173"/>
      <c r="X184" s="173"/>
      <c r="Y184" s="173"/>
      <c r="Z184" s="173"/>
      <c r="AA184" s="177"/>
      <c r="AT184" s="178" t="s">
        <v>161</v>
      </c>
      <c r="AU184" s="178" t="s">
        <v>128</v>
      </c>
      <c r="AV184" s="11" t="s">
        <v>80</v>
      </c>
      <c r="AW184" s="11" t="s">
        <v>31</v>
      </c>
      <c r="AX184" s="11" t="s">
        <v>73</v>
      </c>
      <c r="AY184" s="178" t="s">
        <v>149</v>
      </c>
    </row>
    <row r="185" spans="2:65" s="10" customFormat="1" ht="16.5" customHeight="1">
      <c r="B185" s="164"/>
      <c r="C185" s="165"/>
      <c r="D185" s="165"/>
      <c r="E185" s="166" t="s">
        <v>5</v>
      </c>
      <c r="F185" s="277" t="s">
        <v>272</v>
      </c>
      <c r="G185" s="278"/>
      <c r="H185" s="278"/>
      <c r="I185" s="278"/>
      <c r="J185" s="165"/>
      <c r="K185" s="167">
        <v>7.43</v>
      </c>
      <c r="L185" s="165"/>
      <c r="M185" s="165"/>
      <c r="N185" s="165"/>
      <c r="O185" s="165"/>
      <c r="P185" s="165"/>
      <c r="Q185" s="165"/>
      <c r="R185" s="168"/>
      <c r="T185" s="169"/>
      <c r="U185" s="165"/>
      <c r="V185" s="165"/>
      <c r="W185" s="165"/>
      <c r="X185" s="165"/>
      <c r="Y185" s="165"/>
      <c r="Z185" s="165"/>
      <c r="AA185" s="170"/>
      <c r="AT185" s="171" t="s">
        <v>161</v>
      </c>
      <c r="AU185" s="171" t="s">
        <v>128</v>
      </c>
      <c r="AV185" s="10" t="s">
        <v>128</v>
      </c>
      <c r="AW185" s="10" t="s">
        <v>31</v>
      </c>
      <c r="AX185" s="10" t="s">
        <v>73</v>
      </c>
      <c r="AY185" s="171" t="s">
        <v>149</v>
      </c>
    </row>
    <row r="186" spans="2:65" s="10" customFormat="1" ht="16.5" customHeight="1">
      <c r="B186" s="164"/>
      <c r="C186" s="165"/>
      <c r="D186" s="165"/>
      <c r="E186" s="166" t="s">
        <v>5</v>
      </c>
      <c r="F186" s="277" t="s">
        <v>273</v>
      </c>
      <c r="G186" s="278"/>
      <c r="H186" s="278"/>
      <c r="I186" s="278"/>
      <c r="J186" s="165"/>
      <c r="K186" s="167">
        <v>7.58</v>
      </c>
      <c r="L186" s="165"/>
      <c r="M186" s="165"/>
      <c r="N186" s="165"/>
      <c r="O186" s="165"/>
      <c r="P186" s="165"/>
      <c r="Q186" s="165"/>
      <c r="R186" s="168"/>
      <c r="T186" s="169"/>
      <c r="U186" s="165"/>
      <c r="V186" s="165"/>
      <c r="W186" s="165"/>
      <c r="X186" s="165"/>
      <c r="Y186" s="165"/>
      <c r="Z186" s="165"/>
      <c r="AA186" s="170"/>
      <c r="AT186" s="171" t="s">
        <v>161</v>
      </c>
      <c r="AU186" s="171" t="s">
        <v>128</v>
      </c>
      <c r="AV186" s="10" t="s">
        <v>128</v>
      </c>
      <c r="AW186" s="10" t="s">
        <v>31</v>
      </c>
      <c r="AX186" s="10" t="s">
        <v>73</v>
      </c>
      <c r="AY186" s="171" t="s">
        <v>149</v>
      </c>
    </row>
    <row r="187" spans="2:65" s="11" customFormat="1" ht="16.5" customHeight="1">
      <c r="B187" s="172"/>
      <c r="C187" s="173"/>
      <c r="D187" s="173"/>
      <c r="E187" s="174" t="s">
        <v>5</v>
      </c>
      <c r="F187" s="279" t="s">
        <v>194</v>
      </c>
      <c r="G187" s="280"/>
      <c r="H187" s="280"/>
      <c r="I187" s="280"/>
      <c r="J187" s="173"/>
      <c r="K187" s="174" t="s">
        <v>5</v>
      </c>
      <c r="L187" s="173"/>
      <c r="M187" s="173"/>
      <c r="N187" s="173"/>
      <c r="O187" s="173"/>
      <c r="P187" s="173"/>
      <c r="Q187" s="173"/>
      <c r="R187" s="175"/>
      <c r="T187" s="176"/>
      <c r="U187" s="173"/>
      <c r="V187" s="173"/>
      <c r="W187" s="173"/>
      <c r="X187" s="173"/>
      <c r="Y187" s="173"/>
      <c r="Z187" s="173"/>
      <c r="AA187" s="177"/>
      <c r="AT187" s="178" t="s">
        <v>161</v>
      </c>
      <c r="AU187" s="178" t="s">
        <v>128</v>
      </c>
      <c r="AV187" s="11" t="s">
        <v>80</v>
      </c>
      <c r="AW187" s="11" t="s">
        <v>31</v>
      </c>
      <c r="AX187" s="11" t="s">
        <v>73</v>
      </c>
      <c r="AY187" s="178" t="s">
        <v>149</v>
      </c>
    </row>
    <row r="188" spans="2:65" s="10" customFormat="1" ht="16.5" customHeight="1">
      <c r="B188" s="164"/>
      <c r="C188" s="165"/>
      <c r="D188" s="165"/>
      <c r="E188" s="166" t="s">
        <v>5</v>
      </c>
      <c r="F188" s="277" t="s">
        <v>274</v>
      </c>
      <c r="G188" s="278"/>
      <c r="H188" s="278"/>
      <c r="I188" s="278"/>
      <c r="J188" s="165"/>
      <c r="K188" s="167">
        <v>26.25</v>
      </c>
      <c r="L188" s="165"/>
      <c r="M188" s="165"/>
      <c r="N188" s="165"/>
      <c r="O188" s="165"/>
      <c r="P188" s="165"/>
      <c r="Q188" s="165"/>
      <c r="R188" s="168"/>
      <c r="T188" s="169"/>
      <c r="U188" s="165"/>
      <c r="V188" s="165"/>
      <c r="W188" s="165"/>
      <c r="X188" s="165"/>
      <c r="Y188" s="165"/>
      <c r="Z188" s="165"/>
      <c r="AA188" s="170"/>
      <c r="AT188" s="171" t="s">
        <v>161</v>
      </c>
      <c r="AU188" s="171" t="s">
        <v>128</v>
      </c>
      <c r="AV188" s="10" t="s">
        <v>128</v>
      </c>
      <c r="AW188" s="10" t="s">
        <v>31</v>
      </c>
      <c r="AX188" s="10" t="s">
        <v>73</v>
      </c>
      <c r="AY188" s="171" t="s">
        <v>149</v>
      </c>
    </row>
    <row r="189" spans="2:65" s="12" customFormat="1" ht="16.5" customHeight="1">
      <c r="B189" s="179"/>
      <c r="C189" s="180"/>
      <c r="D189" s="180"/>
      <c r="E189" s="181" t="s">
        <v>5</v>
      </c>
      <c r="F189" s="281" t="s">
        <v>196</v>
      </c>
      <c r="G189" s="282"/>
      <c r="H189" s="282"/>
      <c r="I189" s="282"/>
      <c r="J189" s="180"/>
      <c r="K189" s="182">
        <v>41.26</v>
      </c>
      <c r="L189" s="180"/>
      <c r="M189" s="180"/>
      <c r="N189" s="180"/>
      <c r="O189" s="180"/>
      <c r="P189" s="180"/>
      <c r="Q189" s="180"/>
      <c r="R189" s="183"/>
      <c r="T189" s="184"/>
      <c r="U189" s="180"/>
      <c r="V189" s="180"/>
      <c r="W189" s="180"/>
      <c r="X189" s="180"/>
      <c r="Y189" s="180"/>
      <c r="Z189" s="180"/>
      <c r="AA189" s="185"/>
      <c r="AT189" s="186" t="s">
        <v>161</v>
      </c>
      <c r="AU189" s="186" t="s">
        <v>128</v>
      </c>
      <c r="AV189" s="12" t="s">
        <v>154</v>
      </c>
      <c r="AW189" s="12" t="s">
        <v>31</v>
      </c>
      <c r="AX189" s="12" t="s">
        <v>80</v>
      </c>
      <c r="AY189" s="186" t="s">
        <v>149</v>
      </c>
    </row>
    <row r="190" spans="2:65" s="1" customFormat="1" ht="16.5" customHeight="1">
      <c r="B190" s="128"/>
      <c r="C190" s="187" t="s">
        <v>275</v>
      </c>
      <c r="D190" s="187" t="s">
        <v>198</v>
      </c>
      <c r="E190" s="188" t="s">
        <v>276</v>
      </c>
      <c r="F190" s="283" t="s">
        <v>277</v>
      </c>
      <c r="G190" s="283"/>
      <c r="H190" s="283"/>
      <c r="I190" s="283"/>
      <c r="J190" s="189" t="s">
        <v>278</v>
      </c>
      <c r="K190" s="190">
        <v>41.673000000000002</v>
      </c>
      <c r="L190" s="284">
        <v>0</v>
      </c>
      <c r="M190" s="284"/>
      <c r="N190" s="285">
        <f>ROUND(L190*K190,2)</f>
        <v>0</v>
      </c>
      <c r="O190" s="268"/>
      <c r="P190" s="268"/>
      <c r="Q190" s="268"/>
      <c r="R190" s="131"/>
      <c r="T190" s="161" t="s">
        <v>5</v>
      </c>
      <c r="U190" s="45" t="s">
        <v>40</v>
      </c>
      <c r="V190" s="37"/>
      <c r="W190" s="162">
        <f>V190*K190</f>
        <v>0</v>
      </c>
      <c r="X190" s="162">
        <v>2.3E-2</v>
      </c>
      <c r="Y190" s="162">
        <f>X190*K190</f>
        <v>0.95847900000000008</v>
      </c>
      <c r="Z190" s="162">
        <v>0</v>
      </c>
      <c r="AA190" s="163">
        <f>Z190*K190</f>
        <v>0</v>
      </c>
      <c r="AR190" s="21" t="s">
        <v>183</v>
      </c>
      <c r="AT190" s="21" t="s">
        <v>198</v>
      </c>
      <c r="AU190" s="21" t="s">
        <v>128</v>
      </c>
      <c r="AY190" s="21" t="s">
        <v>149</v>
      </c>
      <c r="BE190" s="102">
        <f>IF(U190="základná",N190,0)</f>
        <v>0</v>
      </c>
      <c r="BF190" s="102">
        <f>IF(U190="znížená",N190,0)</f>
        <v>0</v>
      </c>
      <c r="BG190" s="102">
        <f>IF(U190="zákl. prenesená",N190,0)</f>
        <v>0</v>
      </c>
      <c r="BH190" s="102">
        <f>IF(U190="zníž. prenesená",N190,0)</f>
        <v>0</v>
      </c>
      <c r="BI190" s="102">
        <f>IF(U190="nulová",N190,0)</f>
        <v>0</v>
      </c>
      <c r="BJ190" s="21" t="s">
        <v>128</v>
      </c>
      <c r="BK190" s="102">
        <f>ROUND(L190*K190,2)</f>
        <v>0</v>
      </c>
      <c r="BL190" s="21" t="s">
        <v>154</v>
      </c>
      <c r="BM190" s="21" t="s">
        <v>279</v>
      </c>
    </row>
    <row r="191" spans="2:65" s="1" customFormat="1" ht="25.5" customHeight="1">
      <c r="B191" s="128"/>
      <c r="C191" s="157" t="s">
        <v>280</v>
      </c>
      <c r="D191" s="157" t="s">
        <v>150</v>
      </c>
      <c r="E191" s="158" t="s">
        <v>281</v>
      </c>
      <c r="F191" s="266" t="s">
        <v>282</v>
      </c>
      <c r="G191" s="266"/>
      <c r="H191" s="266"/>
      <c r="I191" s="266"/>
      <c r="J191" s="159" t="s">
        <v>153</v>
      </c>
      <c r="K191" s="160">
        <v>3.3</v>
      </c>
      <c r="L191" s="267">
        <v>0</v>
      </c>
      <c r="M191" s="267"/>
      <c r="N191" s="268">
        <f>ROUND(L191*K191,2)</f>
        <v>0</v>
      </c>
      <c r="O191" s="268"/>
      <c r="P191" s="268"/>
      <c r="Q191" s="268"/>
      <c r="R191" s="131"/>
      <c r="T191" s="161" t="s">
        <v>5</v>
      </c>
      <c r="U191" s="45" t="s">
        <v>40</v>
      </c>
      <c r="V191" s="37"/>
      <c r="W191" s="162">
        <f>V191*K191</f>
        <v>0</v>
      </c>
      <c r="X191" s="162">
        <v>6.9999999999999994E-5</v>
      </c>
      <c r="Y191" s="162">
        <f>X191*K191</f>
        <v>2.3099999999999998E-4</v>
      </c>
      <c r="Z191" s="162">
        <v>0</v>
      </c>
      <c r="AA191" s="163">
        <f>Z191*K191</f>
        <v>0</v>
      </c>
      <c r="AR191" s="21" t="s">
        <v>154</v>
      </c>
      <c r="AT191" s="21" t="s">
        <v>150</v>
      </c>
      <c r="AU191" s="21" t="s">
        <v>128</v>
      </c>
      <c r="AY191" s="21" t="s">
        <v>149</v>
      </c>
      <c r="BE191" s="102">
        <f>IF(U191="základná",N191,0)</f>
        <v>0</v>
      </c>
      <c r="BF191" s="102">
        <f>IF(U191="znížená",N191,0)</f>
        <v>0</v>
      </c>
      <c r="BG191" s="102">
        <f>IF(U191="zákl. prenesená",N191,0)</f>
        <v>0</v>
      </c>
      <c r="BH191" s="102">
        <f>IF(U191="zníž. prenesená",N191,0)</f>
        <v>0</v>
      </c>
      <c r="BI191" s="102">
        <f>IF(U191="nulová",N191,0)</f>
        <v>0</v>
      </c>
      <c r="BJ191" s="21" t="s">
        <v>128</v>
      </c>
      <c r="BK191" s="102">
        <f>ROUND(L191*K191,2)</f>
        <v>0</v>
      </c>
      <c r="BL191" s="21" t="s">
        <v>154</v>
      </c>
      <c r="BM191" s="21" t="s">
        <v>283</v>
      </c>
    </row>
    <row r="192" spans="2:65" s="1" customFormat="1" ht="25.5" customHeight="1">
      <c r="B192" s="128"/>
      <c r="C192" s="157" t="s">
        <v>284</v>
      </c>
      <c r="D192" s="157" t="s">
        <v>150</v>
      </c>
      <c r="E192" s="158" t="s">
        <v>285</v>
      </c>
      <c r="F192" s="266" t="s">
        <v>286</v>
      </c>
      <c r="G192" s="266"/>
      <c r="H192" s="266"/>
      <c r="I192" s="266"/>
      <c r="J192" s="159" t="s">
        <v>153</v>
      </c>
      <c r="K192" s="160">
        <v>6</v>
      </c>
      <c r="L192" s="267">
        <v>0</v>
      </c>
      <c r="M192" s="267"/>
      <c r="N192" s="268">
        <f>ROUND(L192*K192,2)</f>
        <v>0</v>
      </c>
      <c r="O192" s="268"/>
      <c r="P192" s="268"/>
      <c r="Q192" s="268"/>
      <c r="R192" s="131"/>
      <c r="T192" s="161" t="s">
        <v>5</v>
      </c>
      <c r="U192" s="45" t="s">
        <v>40</v>
      </c>
      <c r="V192" s="37"/>
      <c r="W192" s="162">
        <f>V192*K192</f>
        <v>0</v>
      </c>
      <c r="X192" s="162">
        <v>8.5190000000000002E-2</v>
      </c>
      <c r="Y192" s="162">
        <f>X192*K192</f>
        <v>0.51114000000000004</v>
      </c>
      <c r="Z192" s="162">
        <v>0</v>
      </c>
      <c r="AA192" s="163">
        <f>Z192*K192</f>
        <v>0</v>
      </c>
      <c r="AR192" s="21" t="s">
        <v>154</v>
      </c>
      <c r="AT192" s="21" t="s">
        <v>150</v>
      </c>
      <c r="AU192" s="21" t="s">
        <v>128</v>
      </c>
      <c r="AY192" s="21" t="s">
        <v>149</v>
      </c>
      <c r="BE192" s="102">
        <f>IF(U192="základná",N192,0)</f>
        <v>0</v>
      </c>
      <c r="BF192" s="102">
        <f>IF(U192="znížená",N192,0)</f>
        <v>0</v>
      </c>
      <c r="BG192" s="102">
        <f>IF(U192="zákl. prenesená",N192,0)</f>
        <v>0</v>
      </c>
      <c r="BH192" s="102">
        <f>IF(U192="zníž. prenesená",N192,0)</f>
        <v>0</v>
      </c>
      <c r="BI192" s="102">
        <f>IF(U192="nulová",N192,0)</f>
        <v>0</v>
      </c>
      <c r="BJ192" s="21" t="s">
        <v>128</v>
      </c>
      <c r="BK192" s="102">
        <f>ROUND(L192*K192,2)</f>
        <v>0</v>
      </c>
      <c r="BL192" s="21" t="s">
        <v>154</v>
      </c>
      <c r="BM192" s="21" t="s">
        <v>287</v>
      </c>
    </row>
    <row r="193" spans="2:65" s="1" customFormat="1" ht="25.5" customHeight="1">
      <c r="B193" s="128"/>
      <c r="C193" s="157" t="s">
        <v>288</v>
      </c>
      <c r="D193" s="157" t="s">
        <v>150</v>
      </c>
      <c r="E193" s="158" t="s">
        <v>285</v>
      </c>
      <c r="F193" s="266" t="s">
        <v>286</v>
      </c>
      <c r="G193" s="266"/>
      <c r="H193" s="266"/>
      <c r="I193" s="266"/>
      <c r="J193" s="159" t="s">
        <v>153</v>
      </c>
      <c r="K193" s="160">
        <v>8.9</v>
      </c>
      <c r="L193" s="267">
        <v>0</v>
      </c>
      <c r="M193" s="267"/>
      <c r="N193" s="268">
        <f>ROUND(L193*K193,2)</f>
        <v>0</v>
      </c>
      <c r="O193" s="268"/>
      <c r="P193" s="268"/>
      <c r="Q193" s="268"/>
      <c r="R193" s="131"/>
      <c r="T193" s="161" t="s">
        <v>5</v>
      </c>
      <c r="U193" s="45" t="s">
        <v>40</v>
      </c>
      <c r="V193" s="37"/>
      <c r="W193" s="162">
        <f>V193*K193</f>
        <v>0</v>
      </c>
      <c r="X193" s="162">
        <v>8.5190000000000002E-2</v>
      </c>
      <c r="Y193" s="162">
        <f>X193*K193</f>
        <v>0.75819100000000006</v>
      </c>
      <c r="Z193" s="162">
        <v>0</v>
      </c>
      <c r="AA193" s="163">
        <f>Z193*K193</f>
        <v>0</v>
      </c>
      <c r="AR193" s="21" t="s">
        <v>154</v>
      </c>
      <c r="AT193" s="21" t="s">
        <v>150</v>
      </c>
      <c r="AU193" s="21" t="s">
        <v>128</v>
      </c>
      <c r="AY193" s="21" t="s">
        <v>149</v>
      </c>
      <c r="BE193" s="102">
        <f>IF(U193="základná",N193,0)</f>
        <v>0</v>
      </c>
      <c r="BF193" s="102">
        <f>IF(U193="znížená",N193,0)</f>
        <v>0</v>
      </c>
      <c r="BG193" s="102">
        <f>IF(U193="zákl. prenesená",N193,0)</f>
        <v>0</v>
      </c>
      <c r="BH193" s="102">
        <f>IF(U193="zníž. prenesená",N193,0)</f>
        <v>0</v>
      </c>
      <c r="BI193" s="102">
        <f>IF(U193="nulová",N193,0)</f>
        <v>0</v>
      </c>
      <c r="BJ193" s="21" t="s">
        <v>128</v>
      </c>
      <c r="BK193" s="102">
        <f>ROUND(L193*K193,2)</f>
        <v>0</v>
      </c>
      <c r="BL193" s="21" t="s">
        <v>154</v>
      </c>
      <c r="BM193" s="21" t="s">
        <v>289</v>
      </c>
    </row>
    <row r="194" spans="2:65" s="10" customFormat="1" ht="16.5" customHeight="1">
      <c r="B194" s="164"/>
      <c r="C194" s="165"/>
      <c r="D194" s="165"/>
      <c r="E194" s="166" t="s">
        <v>5</v>
      </c>
      <c r="F194" s="273" t="s">
        <v>290</v>
      </c>
      <c r="G194" s="274"/>
      <c r="H194" s="274"/>
      <c r="I194" s="274"/>
      <c r="J194" s="165"/>
      <c r="K194" s="167">
        <v>8.9</v>
      </c>
      <c r="L194" s="165"/>
      <c r="M194" s="165"/>
      <c r="N194" s="165"/>
      <c r="O194" s="165"/>
      <c r="P194" s="165"/>
      <c r="Q194" s="165"/>
      <c r="R194" s="168"/>
      <c r="T194" s="169"/>
      <c r="U194" s="165"/>
      <c r="V194" s="165"/>
      <c r="W194" s="165"/>
      <c r="X194" s="165"/>
      <c r="Y194" s="165"/>
      <c r="Z194" s="165"/>
      <c r="AA194" s="170"/>
      <c r="AT194" s="171" t="s">
        <v>161</v>
      </c>
      <c r="AU194" s="171" t="s">
        <v>128</v>
      </c>
      <c r="AV194" s="10" t="s">
        <v>128</v>
      </c>
      <c r="AW194" s="10" t="s">
        <v>31</v>
      </c>
      <c r="AX194" s="10" t="s">
        <v>80</v>
      </c>
      <c r="AY194" s="171" t="s">
        <v>149</v>
      </c>
    </row>
    <row r="195" spans="2:65" s="1" customFormat="1" ht="38.25" customHeight="1">
      <c r="B195" s="128"/>
      <c r="C195" s="157" t="s">
        <v>291</v>
      </c>
      <c r="D195" s="157" t="s">
        <v>150</v>
      </c>
      <c r="E195" s="158" t="s">
        <v>292</v>
      </c>
      <c r="F195" s="266" t="s">
        <v>293</v>
      </c>
      <c r="G195" s="266"/>
      <c r="H195" s="266"/>
      <c r="I195" s="266"/>
      <c r="J195" s="159" t="s">
        <v>180</v>
      </c>
      <c r="K195" s="160">
        <v>104.95699999999999</v>
      </c>
      <c r="L195" s="267">
        <v>0</v>
      </c>
      <c r="M195" s="267"/>
      <c r="N195" s="268">
        <f>ROUND(L195*K195,2)</f>
        <v>0</v>
      </c>
      <c r="O195" s="268"/>
      <c r="P195" s="268"/>
      <c r="Q195" s="268"/>
      <c r="R195" s="131"/>
      <c r="T195" s="161" t="s">
        <v>5</v>
      </c>
      <c r="U195" s="45" t="s">
        <v>40</v>
      </c>
      <c r="V195" s="37"/>
      <c r="W195" s="162">
        <f>V195*K195</f>
        <v>0</v>
      </c>
      <c r="X195" s="162">
        <v>2.572E-2</v>
      </c>
      <c r="Y195" s="162">
        <f>X195*K195</f>
        <v>2.6994940399999998</v>
      </c>
      <c r="Z195" s="162">
        <v>0</v>
      </c>
      <c r="AA195" s="163">
        <f>Z195*K195</f>
        <v>0</v>
      </c>
      <c r="AR195" s="21" t="s">
        <v>154</v>
      </c>
      <c r="AT195" s="21" t="s">
        <v>150</v>
      </c>
      <c r="AU195" s="21" t="s">
        <v>128</v>
      </c>
      <c r="AY195" s="21" t="s">
        <v>149</v>
      </c>
      <c r="BE195" s="102">
        <f>IF(U195="základná",N195,0)</f>
        <v>0</v>
      </c>
      <c r="BF195" s="102">
        <f>IF(U195="znížená",N195,0)</f>
        <v>0</v>
      </c>
      <c r="BG195" s="102">
        <f>IF(U195="zákl. prenesená",N195,0)</f>
        <v>0</v>
      </c>
      <c r="BH195" s="102">
        <f>IF(U195="zníž. prenesená",N195,0)</f>
        <v>0</v>
      </c>
      <c r="BI195" s="102">
        <f>IF(U195="nulová",N195,0)</f>
        <v>0</v>
      </c>
      <c r="BJ195" s="21" t="s">
        <v>128</v>
      </c>
      <c r="BK195" s="102">
        <f>ROUND(L195*K195,2)</f>
        <v>0</v>
      </c>
      <c r="BL195" s="21" t="s">
        <v>154</v>
      </c>
      <c r="BM195" s="21" t="s">
        <v>294</v>
      </c>
    </row>
    <row r="196" spans="2:65" s="10" customFormat="1" ht="16.5" customHeight="1">
      <c r="B196" s="164"/>
      <c r="C196" s="165"/>
      <c r="D196" s="165"/>
      <c r="E196" s="166" t="s">
        <v>5</v>
      </c>
      <c r="F196" s="273" t="s">
        <v>295</v>
      </c>
      <c r="G196" s="274"/>
      <c r="H196" s="274"/>
      <c r="I196" s="274"/>
      <c r="J196" s="165"/>
      <c r="K196" s="167">
        <v>35.024000000000001</v>
      </c>
      <c r="L196" s="165"/>
      <c r="M196" s="165"/>
      <c r="N196" s="165"/>
      <c r="O196" s="165"/>
      <c r="P196" s="165"/>
      <c r="Q196" s="165"/>
      <c r="R196" s="168"/>
      <c r="T196" s="169"/>
      <c r="U196" s="165"/>
      <c r="V196" s="165"/>
      <c r="W196" s="165"/>
      <c r="X196" s="165"/>
      <c r="Y196" s="165"/>
      <c r="Z196" s="165"/>
      <c r="AA196" s="170"/>
      <c r="AT196" s="171" t="s">
        <v>161</v>
      </c>
      <c r="AU196" s="171" t="s">
        <v>128</v>
      </c>
      <c r="AV196" s="10" t="s">
        <v>128</v>
      </c>
      <c r="AW196" s="10" t="s">
        <v>31</v>
      </c>
      <c r="AX196" s="10" t="s">
        <v>73</v>
      </c>
      <c r="AY196" s="171" t="s">
        <v>149</v>
      </c>
    </row>
    <row r="197" spans="2:65" s="10" customFormat="1" ht="16.5" customHeight="1">
      <c r="B197" s="164"/>
      <c r="C197" s="165"/>
      <c r="D197" s="165"/>
      <c r="E197" s="166" t="s">
        <v>5</v>
      </c>
      <c r="F197" s="277" t="s">
        <v>296</v>
      </c>
      <c r="G197" s="278"/>
      <c r="H197" s="278"/>
      <c r="I197" s="278"/>
      <c r="J197" s="165"/>
      <c r="K197" s="167">
        <v>38.207999999999998</v>
      </c>
      <c r="L197" s="165"/>
      <c r="M197" s="165"/>
      <c r="N197" s="165"/>
      <c r="O197" s="165"/>
      <c r="P197" s="165"/>
      <c r="Q197" s="165"/>
      <c r="R197" s="168"/>
      <c r="T197" s="169"/>
      <c r="U197" s="165"/>
      <c r="V197" s="165"/>
      <c r="W197" s="165"/>
      <c r="X197" s="165"/>
      <c r="Y197" s="165"/>
      <c r="Z197" s="165"/>
      <c r="AA197" s="170"/>
      <c r="AT197" s="171" t="s">
        <v>161</v>
      </c>
      <c r="AU197" s="171" t="s">
        <v>128</v>
      </c>
      <c r="AV197" s="10" t="s">
        <v>128</v>
      </c>
      <c r="AW197" s="10" t="s">
        <v>31</v>
      </c>
      <c r="AX197" s="10" t="s">
        <v>73</v>
      </c>
      <c r="AY197" s="171" t="s">
        <v>149</v>
      </c>
    </row>
    <row r="198" spans="2:65" s="10" customFormat="1" ht="16.5" customHeight="1">
      <c r="B198" s="164"/>
      <c r="C198" s="165"/>
      <c r="D198" s="165"/>
      <c r="E198" s="166" t="s">
        <v>5</v>
      </c>
      <c r="F198" s="277" t="s">
        <v>297</v>
      </c>
      <c r="G198" s="278"/>
      <c r="H198" s="278"/>
      <c r="I198" s="278"/>
      <c r="J198" s="165"/>
      <c r="K198" s="167">
        <v>31.725000000000001</v>
      </c>
      <c r="L198" s="165"/>
      <c r="M198" s="165"/>
      <c r="N198" s="165"/>
      <c r="O198" s="165"/>
      <c r="P198" s="165"/>
      <c r="Q198" s="165"/>
      <c r="R198" s="168"/>
      <c r="T198" s="169"/>
      <c r="U198" s="165"/>
      <c r="V198" s="165"/>
      <c r="W198" s="165"/>
      <c r="X198" s="165"/>
      <c r="Y198" s="165"/>
      <c r="Z198" s="165"/>
      <c r="AA198" s="170"/>
      <c r="AT198" s="171" t="s">
        <v>161</v>
      </c>
      <c r="AU198" s="171" t="s">
        <v>128</v>
      </c>
      <c r="AV198" s="10" t="s">
        <v>128</v>
      </c>
      <c r="AW198" s="10" t="s">
        <v>31</v>
      </c>
      <c r="AX198" s="10" t="s">
        <v>73</v>
      </c>
      <c r="AY198" s="171" t="s">
        <v>149</v>
      </c>
    </row>
    <row r="199" spans="2:65" s="12" customFormat="1" ht="16.5" customHeight="1">
      <c r="B199" s="179"/>
      <c r="C199" s="180"/>
      <c r="D199" s="180"/>
      <c r="E199" s="181" t="s">
        <v>5</v>
      </c>
      <c r="F199" s="281" t="s">
        <v>196</v>
      </c>
      <c r="G199" s="282"/>
      <c r="H199" s="282"/>
      <c r="I199" s="282"/>
      <c r="J199" s="180"/>
      <c r="K199" s="182">
        <v>104.95699999999999</v>
      </c>
      <c r="L199" s="180"/>
      <c r="M199" s="180"/>
      <c r="N199" s="180"/>
      <c r="O199" s="180"/>
      <c r="P199" s="180"/>
      <c r="Q199" s="180"/>
      <c r="R199" s="183"/>
      <c r="T199" s="184"/>
      <c r="U199" s="180"/>
      <c r="V199" s="180"/>
      <c r="W199" s="180"/>
      <c r="X199" s="180"/>
      <c r="Y199" s="180"/>
      <c r="Z199" s="180"/>
      <c r="AA199" s="185"/>
      <c r="AT199" s="186" t="s">
        <v>161</v>
      </c>
      <c r="AU199" s="186" t="s">
        <v>128</v>
      </c>
      <c r="AV199" s="12" t="s">
        <v>154</v>
      </c>
      <c r="AW199" s="12" t="s">
        <v>31</v>
      </c>
      <c r="AX199" s="12" t="s">
        <v>80</v>
      </c>
      <c r="AY199" s="186" t="s">
        <v>149</v>
      </c>
    </row>
    <row r="200" spans="2:65" s="1" customFormat="1" ht="51" customHeight="1">
      <c r="B200" s="128"/>
      <c r="C200" s="157" t="s">
        <v>298</v>
      </c>
      <c r="D200" s="157" t="s">
        <v>150</v>
      </c>
      <c r="E200" s="158" t="s">
        <v>299</v>
      </c>
      <c r="F200" s="266" t="s">
        <v>300</v>
      </c>
      <c r="G200" s="266"/>
      <c r="H200" s="266"/>
      <c r="I200" s="266"/>
      <c r="J200" s="159" t="s">
        <v>180</v>
      </c>
      <c r="K200" s="160">
        <v>208.84399999999999</v>
      </c>
      <c r="L200" s="267">
        <v>0</v>
      </c>
      <c r="M200" s="267"/>
      <c r="N200" s="268">
        <f>ROUND(L200*K200,2)</f>
        <v>0</v>
      </c>
      <c r="O200" s="268"/>
      <c r="P200" s="268"/>
      <c r="Q200" s="268"/>
      <c r="R200" s="131"/>
      <c r="T200" s="161" t="s">
        <v>5</v>
      </c>
      <c r="U200" s="45" t="s">
        <v>40</v>
      </c>
      <c r="V200" s="37"/>
      <c r="W200" s="162">
        <f>V200*K200</f>
        <v>0</v>
      </c>
      <c r="X200" s="162">
        <v>0</v>
      </c>
      <c r="Y200" s="162">
        <f>X200*K200</f>
        <v>0</v>
      </c>
      <c r="Z200" s="162">
        <v>0</v>
      </c>
      <c r="AA200" s="163">
        <f>Z200*K200</f>
        <v>0</v>
      </c>
      <c r="AR200" s="21" t="s">
        <v>154</v>
      </c>
      <c r="AT200" s="21" t="s">
        <v>150</v>
      </c>
      <c r="AU200" s="21" t="s">
        <v>128</v>
      </c>
      <c r="AY200" s="21" t="s">
        <v>149</v>
      </c>
      <c r="BE200" s="102">
        <f>IF(U200="základná",N200,0)</f>
        <v>0</v>
      </c>
      <c r="BF200" s="102">
        <f>IF(U200="znížená",N200,0)</f>
        <v>0</v>
      </c>
      <c r="BG200" s="102">
        <f>IF(U200="zákl. prenesená",N200,0)</f>
        <v>0</v>
      </c>
      <c r="BH200" s="102">
        <f>IF(U200="zníž. prenesená",N200,0)</f>
        <v>0</v>
      </c>
      <c r="BI200" s="102">
        <f>IF(U200="nulová",N200,0)</f>
        <v>0</v>
      </c>
      <c r="BJ200" s="21" t="s">
        <v>128</v>
      </c>
      <c r="BK200" s="102">
        <f>ROUND(L200*K200,2)</f>
        <v>0</v>
      </c>
      <c r="BL200" s="21" t="s">
        <v>154</v>
      </c>
      <c r="BM200" s="21" t="s">
        <v>301</v>
      </c>
    </row>
    <row r="201" spans="2:65" s="10" customFormat="1" ht="16.5" customHeight="1">
      <c r="B201" s="164"/>
      <c r="C201" s="165"/>
      <c r="D201" s="165"/>
      <c r="E201" s="166" t="s">
        <v>5</v>
      </c>
      <c r="F201" s="273" t="s">
        <v>302</v>
      </c>
      <c r="G201" s="274"/>
      <c r="H201" s="274"/>
      <c r="I201" s="274"/>
      <c r="J201" s="165"/>
      <c r="K201" s="167">
        <v>208.84399999999999</v>
      </c>
      <c r="L201" s="165"/>
      <c r="M201" s="165"/>
      <c r="N201" s="165"/>
      <c r="O201" s="165"/>
      <c r="P201" s="165"/>
      <c r="Q201" s="165"/>
      <c r="R201" s="168"/>
      <c r="T201" s="169"/>
      <c r="U201" s="165"/>
      <c r="V201" s="165"/>
      <c r="W201" s="165"/>
      <c r="X201" s="165"/>
      <c r="Y201" s="165"/>
      <c r="Z201" s="165"/>
      <c r="AA201" s="170"/>
      <c r="AT201" s="171" t="s">
        <v>161</v>
      </c>
      <c r="AU201" s="171" t="s">
        <v>128</v>
      </c>
      <c r="AV201" s="10" t="s">
        <v>128</v>
      </c>
      <c r="AW201" s="10" t="s">
        <v>31</v>
      </c>
      <c r="AX201" s="10" t="s">
        <v>80</v>
      </c>
      <c r="AY201" s="171" t="s">
        <v>149</v>
      </c>
    </row>
    <row r="202" spans="2:65" s="1" customFormat="1" ht="38.25" customHeight="1">
      <c r="B202" s="128"/>
      <c r="C202" s="157" t="s">
        <v>303</v>
      </c>
      <c r="D202" s="157" t="s">
        <v>150</v>
      </c>
      <c r="E202" s="158" t="s">
        <v>304</v>
      </c>
      <c r="F202" s="266" t="s">
        <v>305</v>
      </c>
      <c r="G202" s="266"/>
      <c r="H202" s="266"/>
      <c r="I202" s="266"/>
      <c r="J202" s="159" t="s">
        <v>180</v>
      </c>
      <c r="K202" s="160">
        <v>104.95699999999999</v>
      </c>
      <c r="L202" s="267">
        <v>0</v>
      </c>
      <c r="M202" s="267"/>
      <c r="N202" s="268">
        <f>ROUND(L202*K202,2)</f>
        <v>0</v>
      </c>
      <c r="O202" s="268"/>
      <c r="P202" s="268"/>
      <c r="Q202" s="268"/>
      <c r="R202" s="131"/>
      <c r="T202" s="161" t="s">
        <v>5</v>
      </c>
      <c r="U202" s="45" t="s">
        <v>40</v>
      </c>
      <c r="V202" s="37"/>
      <c r="W202" s="162">
        <f>V202*K202</f>
        <v>0</v>
      </c>
      <c r="X202" s="162">
        <v>2.1839999999999998E-2</v>
      </c>
      <c r="Y202" s="162">
        <f>X202*K202</f>
        <v>2.2922608799999997</v>
      </c>
      <c r="Z202" s="162">
        <v>0</v>
      </c>
      <c r="AA202" s="163">
        <f>Z202*K202</f>
        <v>0</v>
      </c>
      <c r="AR202" s="21" t="s">
        <v>154</v>
      </c>
      <c r="AT202" s="21" t="s">
        <v>150</v>
      </c>
      <c r="AU202" s="21" t="s">
        <v>128</v>
      </c>
      <c r="AY202" s="21" t="s">
        <v>149</v>
      </c>
      <c r="BE202" s="102">
        <f>IF(U202="základná",N202,0)</f>
        <v>0</v>
      </c>
      <c r="BF202" s="102">
        <f>IF(U202="znížená",N202,0)</f>
        <v>0</v>
      </c>
      <c r="BG202" s="102">
        <f>IF(U202="zákl. prenesená",N202,0)</f>
        <v>0</v>
      </c>
      <c r="BH202" s="102">
        <f>IF(U202="zníž. prenesená",N202,0)</f>
        <v>0</v>
      </c>
      <c r="BI202" s="102">
        <f>IF(U202="nulová",N202,0)</f>
        <v>0</v>
      </c>
      <c r="BJ202" s="21" t="s">
        <v>128</v>
      </c>
      <c r="BK202" s="102">
        <f>ROUND(L202*K202,2)</f>
        <v>0</v>
      </c>
      <c r="BL202" s="21" t="s">
        <v>154</v>
      </c>
      <c r="BM202" s="21" t="s">
        <v>306</v>
      </c>
    </row>
    <row r="203" spans="2:65" s="1" customFormat="1" ht="25.5" customHeight="1">
      <c r="B203" s="128"/>
      <c r="C203" s="157" t="s">
        <v>307</v>
      </c>
      <c r="D203" s="157" t="s">
        <v>150</v>
      </c>
      <c r="E203" s="158" t="s">
        <v>308</v>
      </c>
      <c r="F203" s="266" t="s">
        <v>309</v>
      </c>
      <c r="G203" s="266"/>
      <c r="H203" s="266"/>
      <c r="I203" s="266"/>
      <c r="J203" s="159" t="s">
        <v>180</v>
      </c>
      <c r="K203" s="160">
        <v>19.600000000000001</v>
      </c>
      <c r="L203" s="267">
        <v>0</v>
      </c>
      <c r="M203" s="267"/>
      <c r="N203" s="268">
        <f>ROUND(L203*K203,2)</f>
        <v>0</v>
      </c>
      <c r="O203" s="268"/>
      <c r="P203" s="268"/>
      <c r="Q203" s="268"/>
      <c r="R203" s="131"/>
      <c r="T203" s="161" t="s">
        <v>5</v>
      </c>
      <c r="U203" s="45" t="s">
        <v>40</v>
      </c>
      <c r="V203" s="37"/>
      <c r="W203" s="162">
        <f>V203*K203</f>
        <v>0</v>
      </c>
      <c r="X203" s="162">
        <v>6.1799999999999997E-3</v>
      </c>
      <c r="Y203" s="162">
        <f>X203*K203</f>
        <v>0.121128</v>
      </c>
      <c r="Z203" s="162">
        <v>0</v>
      </c>
      <c r="AA203" s="163">
        <f>Z203*K203</f>
        <v>0</v>
      </c>
      <c r="AR203" s="21" t="s">
        <v>154</v>
      </c>
      <c r="AT203" s="21" t="s">
        <v>150</v>
      </c>
      <c r="AU203" s="21" t="s">
        <v>128</v>
      </c>
      <c r="AY203" s="21" t="s">
        <v>149</v>
      </c>
      <c r="BE203" s="102">
        <f>IF(U203="základná",N203,0)</f>
        <v>0</v>
      </c>
      <c r="BF203" s="102">
        <f>IF(U203="znížená",N203,0)</f>
        <v>0</v>
      </c>
      <c r="BG203" s="102">
        <f>IF(U203="zákl. prenesená",N203,0)</f>
        <v>0</v>
      </c>
      <c r="BH203" s="102">
        <f>IF(U203="zníž. prenesená",N203,0)</f>
        <v>0</v>
      </c>
      <c r="BI203" s="102">
        <f>IF(U203="nulová",N203,0)</f>
        <v>0</v>
      </c>
      <c r="BJ203" s="21" t="s">
        <v>128</v>
      </c>
      <c r="BK203" s="102">
        <f>ROUND(L203*K203,2)</f>
        <v>0</v>
      </c>
      <c r="BL203" s="21" t="s">
        <v>154</v>
      </c>
      <c r="BM203" s="21" t="s">
        <v>310</v>
      </c>
    </row>
    <row r="204" spans="2:65" s="1" customFormat="1" ht="25.5" customHeight="1">
      <c r="B204" s="128"/>
      <c r="C204" s="157" t="s">
        <v>311</v>
      </c>
      <c r="D204" s="157" t="s">
        <v>150</v>
      </c>
      <c r="E204" s="158" t="s">
        <v>312</v>
      </c>
      <c r="F204" s="266" t="s">
        <v>313</v>
      </c>
      <c r="G204" s="266"/>
      <c r="H204" s="266"/>
      <c r="I204" s="266"/>
      <c r="J204" s="159" t="s">
        <v>180</v>
      </c>
      <c r="K204" s="160">
        <v>19.600000000000001</v>
      </c>
      <c r="L204" s="267">
        <v>0</v>
      </c>
      <c r="M204" s="267"/>
      <c r="N204" s="268">
        <f>ROUND(L204*K204,2)</f>
        <v>0</v>
      </c>
      <c r="O204" s="268"/>
      <c r="P204" s="268"/>
      <c r="Q204" s="268"/>
      <c r="R204" s="131"/>
      <c r="T204" s="161" t="s">
        <v>5</v>
      </c>
      <c r="U204" s="45" t="s">
        <v>40</v>
      </c>
      <c r="V204" s="37"/>
      <c r="W204" s="162">
        <f>V204*K204</f>
        <v>0</v>
      </c>
      <c r="X204" s="162">
        <v>5.0000000000000002E-5</v>
      </c>
      <c r="Y204" s="162">
        <f>X204*K204</f>
        <v>9.8000000000000019E-4</v>
      </c>
      <c r="Z204" s="162">
        <v>0</v>
      </c>
      <c r="AA204" s="163">
        <f>Z204*K204</f>
        <v>0</v>
      </c>
      <c r="AR204" s="21" t="s">
        <v>154</v>
      </c>
      <c r="AT204" s="21" t="s">
        <v>150</v>
      </c>
      <c r="AU204" s="21" t="s">
        <v>128</v>
      </c>
      <c r="AY204" s="21" t="s">
        <v>149</v>
      </c>
      <c r="BE204" s="102">
        <f>IF(U204="základná",N204,0)</f>
        <v>0</v>
      </c>
      <c r="BF204" s="102">
        <f>IF(U204="znížená",N204,0)</f>
        <v>0</v>
      </c>
      <c r="BG204" s="102">
        <f>IF(U204="zákl. prenesená",N204,0)</f>
        <v>0</v>
      </c>
      <c r="BH204" s="102">
        <f>IF(U204="zníž. prenesená",N204,0)</f>
        <v>0</v>
      </c>
      <c r="BI204" s="102">
        <f>IF(U204="nulová",N204,0)</f>
        <v>0</v>
      </c>
      <c r="BJ204" s="21" t="s">
        <v>128</v>
      </c>
      <c r="BK204" s="102">
        <f>ROUND(L204*K204,2)</f>
        <v>0</v>
      </c>
      <c r="BL204" s="21" t="s">
        <v>154</v>
      </c>
      <c r="BM204" s="21" t="s">
        <v>314</v>
      </c>
    </row>
    <row r="205" spans="2:65" s="10" customFormat="1" ht="16.5" customHeight="1">
      <c r="B205" s="164"/>
      <c r="C205" s="165"/>
      <c r="D205" s="165"/>
      <c r="E205" s="166" t="s">
        <v>5</v>
      </c>
      <c r="F205" s="273" t="s">
        <v>315</v>
      </c>
      <c r="G205" s="274"/>
      <c r="H205" s="274"/>
      <c r="I205" s="274"/>
      <c r="J205" s="165"/>
      <c r="K205" s="167">
        <v>19.600000000000001</v>
      </c>
      <c r="L205" s="165"/>
      <c r="M205" s="165"/>
      <c r="N205" s="165"/>
      <c r="O205" s="165"/>
      <c r="P205" s="165"/>
      <c r="Q205" s="165"/>
      <c r="R205" s="168"/>
      <c r="T205" s="169"/>
      <c r="U205" s="165"/>
      <c r="V205" s="165"/>
      <c r="W205" s="165"/>
      <c r="X205" s="165"/>
      <c r="Y205" s="165"/>
      <c r="Z205" s="165"/>
      <c r="AA205" s="170"/>
      <c r="AT205" s="171" t="s">
        <v>161</v>
      </c>
      <c r="AU205" s="171" t="s">
        <v>128</v>
      </c>
      <c r="AV205" s="10" t="s">
        <v>128</v>
      </c>
      <c r="AW205" s="10" t="s">
        <v>31</v>
      </c>
      <c r="AX205" s="10" t="s">
        <v>80</v>
      </c>
      <c r="AY205" s="171" t="s">
        <v>149</v>
      </c>
    </row>
    <row r="206" spans="2:65" s="1" customFormat="1" ht="38.25" customHeight="1">
      <c r="B206" s="128"/>
      <c r="C206" s="157" t="s">
        <v>316</v>
      </c>
      <c r="D206" s="157" t="s">
        <v>150</v>
      </c>
      <c r="E206" s="158" t="s">
        <v>317</v>
      </c>
      <c r="F206" s="266" t="s">
        <v>318</v>
      </c>
      <c r="G206" s="266"/>
      <c r="H206" s="266"/>
      <c r="I206" s="266"/>
      <c r="J206" s="159" t="s">
        <v>158</v>
      </c>
      <c r="K206" s="160">
        <v>0.5</v>
      </c>
      <c r="L206" s="267">
        <v>0</v>
      </c>
      <c r="M206" s="267"/>
      <c r="N206" s="268">
        <f>ROUND(L206*K206,2)</f>
        <v>0</v>
      </c>
      <c r="O206" s="268"/>
      <c r="P206" s="268"/>
      <c r="Q206" s="268"/>
      <c r="R206" s="131"/>
      <c r="T206" s="161" t="s">
        <v>5</v>
      </c>
      <c r="U206" s="45" t="s">
        <v>40</v>
      </c>
      <c r="V206" s="37"/>
      <c r="W206" s="162">
        <f>V206*K206</f>
        <v>0</v>
      </c>
      <c r="X206" s="162">
        <v>0</v>
      </c>
      <c r="Y206" s="162">
        <f>X206*K206</f>
        <v>0</v>
      </c>
      <c r="Z206" s="162">
        <v>2.2000000000000002</v>
      </c>
      <c r="AA206" s="163">
        <f>Z206*K206</f>
        <v>1.1000000000000001</v>
      </c>
      <c r="AR206" s="21" t="s">
        <v>154</v>
      </c>
      <c r="AT206" s="21" t="s">
        <v>150</v>
      </c>
      <c r="AU206" s="21" t="s">
        <v>128</v>
      </c>
      <c r="AY206" s="21" t="s">
        <v>149</v>
      </c>
      <c r="BE206" s="102">
        <f>IF(U206="základná",N206,0)</f>
        <v>0</v>
      </c>
      <c r="BF206" s="102">
        <f>IF(U206="znížená",N206,0)</f>
        <v>0</v>
      </c>
      <c r="BG206" s="102">
        <f>IF(U206="zákl. prenesená",N206,0)</f>
        <v>0</v>
      </c>
      <c r="BH206" s="102">
        <f>IF(U206="zníž. prenesená",N206,0)</f>
        <v>0</v>
      </c>
      <c r="BI206" s="102">
        <f>IF(U206="nulová",N206,0)</f>
        <v>0</v>
      </c>
      <c r="BJ206" s="21" t="s">
        <v>128</v>
      </c>
      <c r="BK206" s="102">
        <f>ROUND(L206*K206,2)</f>
        <v>0</v>
      </c>
      <c r="BL206" s="21" t="s">
        <v>154</v>
      </c>
      <c r="BM206" s="21" t="s">
        <v>319</v>
      </c>
    </row>
    <row r="207" spans="2:65" s="11" customFormat="1" ht="16.5" customHeight="1">
      <c r="B207" s="172"/>
      <c r="C207" s="173"/>
      <c r="D207" s="173"/>
      <c r="E207" s="174" t="s">
        <v>5</v>
      </c>
      <c r="F207" s="275" t="s">
        <v>320</v>
      </c>
      <c r="G207" s="276"/>
      <c r="H207" s="276"/>
      <c r="I207" s="276"/>
      <c r="J207" s="173"/>
      <c r="K207" s="174" t="s">
        <v>5</v>
      </c>
      <c r="L207" s="173"/>
      <c r="M207" s="173"/>
      <c r="N207" s="173"/>
      <c r="O207" s="173"/>
      <c r="P207" s="173"/>
      <c r="Q207" s="173"/>
      <c r="R207" s="175"/>
      <c r="T207" s="176"/>
      <c r="U207" s="173"/>
      <c r="V207" s="173"/>
      <c r="W207" s="173"/>
      <c r="X207" s="173"/>
      <c r="Y207" s="173"/>
      <c r="Z207" s="173"/>
      <c r="AA207" s="177"/>
      <c r="AT207" s="178" t="s">
        <v>161</v>
      </c>
      <c r="AU207" s="178" t="s">
        <v>128</v>
      </c>
      <c r="AV207" s="11" t="s">
        <v>80</v>
      </c>
      <c r="AW207" s="11" t="s">
        <v>31</v>
      </c>
      <c r="AX207" s="11" t="s">
        <v>73</v>
      </c>
      <c r="AY207" s="178" t="s">
        <v>149</v>
      </c>
    </row>
    <row r="208" spans="2:65" s="10" customFormat="1" ht="16.5" customHeight="1">
      <c r="B208" s="164"/>
      <c r="C208" s="165"/>
      <c r="D208" s="165"/>
      <c r="E208" s="166" t="s">
        <v>5</v>
      </c>
      <c r="F208" s="277" t="s">
        <v>321</v>
      </c>
      <c r="G208" s="278"/>
      <c r="H208" s="278"/>
      <c r="I208" s="278"/>
      <c r="J208" s="165"/>
      <c r="K208" s="167">
        <v>0.5</v>
      </c>
      <c r="L208" s="165"/>
      <c r="M208" s="165"/>
      <c r="N208" s="165"/>
      <c r="O208" s="165"/>
      <c r="P208" s="165"/>
      <c r="Q208" s="165"/>
      <c r="R208" s="168"/>
      <c r="T208" s="169"/>
      <c r="U208" s="165"/>
      <c r="V208" s="165"/>
      <c r="W208" s="165"/>
      <c r="X208" s="165"/>
      <c r="Y208" s="165"/>
      <c r="Z208" s="165"/>
      <c r="AA208" s="170"/>
      <c r="AT208" s="171" t="s">
        <v>161</v>
      </c>
      <c r="AU208" s="171" t="s">
        <v>128</v>
      </c>
      <c r="AV208" s="10" t="s">
        <v>128</v>
      </c>
      <c r="AW208" s="10" t="s">
        <v>31</v>
      </c>
      <c r="AX208" s="10" t="s">
        <v>80</v>
      </c>
      <c r="AY208" s="171" t="s">
        <v>149</v>
      </c>
    </row>
    <row r="209" spans="2:65" s="1" customFormat="1" ht="38.25" customHeight="1">
      <c r="B209" s="128"/>
      <c r="C209" s="157" t="s">
        <v>322</v>
      </c>
      <c r="D209" s="157" t="s">
        <v>150</v>
      </c>
      <c r="E209" s="158" t="s">
        <v>317</v>
      </c>
      <c r="F209" s="266" t="s">
        <v>318</v>
      </c>
      <c r="G209" s="266"/>
      <c r="H209" s="266"/>
      <c r="I209" s="266"/>
      <c r="J209" s="159" t="s">
        <v>158</v>
      </c>
      <c r="K209" s="160">
        <v>8.1</v>
      </c>
      <c r="L209" s="267">
        <v>0</v>
      </c>
      <c r="M209" s="267"/>
      <c r="N209" s="268">
        <f>ROUND(L209*K209,2)</f>
        <v>0</v>
      </c>
      <c r="O209" s="268"/>
      <c r="P209" s="268"/>
      <c r="Q209" s="268"/>
      <c r="R209" s="131"/>
      <c r="T209" s="161" t="s">
        <v>5</v>
      </c>
      <c r="U209" s="45" t="s">
        <v>40</v>
      </c>
      <c r="V209" s="37"/>
      <c r="W209" s="162">
        <f>V209*K209</f>
        <v>0</v>
      </c>
      <c r="X209" s="162">
        <v>0</v>
      </c>
      <c r="Y209" s="162">
        <f>X209*K209</f>
        <v>0</v>
      </c>
      <c r="Z209" s="162">
        <v>2.2000000000000002</v>
      </c>
      <c r="AA209" s="163">
        <f>Z209*K209</f>
        <v>17.82</v>
      </c>
      <c r="AR209" s="21" t="s">
        <v>154</v>
      </c>
      <c r="AT209" s="21" t="s">
        <v>150</v>
      </c>
      <c r="AU209" s="21" t="s">
        <v>128</v>
      </c>
      <c r="AY209" s="21" t="s">
        <v>149</v>
      </c>
      <c r="BE209" s="102">
        <f>IF(U209="základná",N209,0)</f>
        <v>0</v>
      </c>
      <c r="BF209" s="102">
        <f>IF(U209="znížená",N209,0)</f>
        <v>0</v>
      </c>
      <c r="BG209" s="102">
        <f>IF(U209="zákl. prenesená",N209,0)</f>
        <v>0</v>
      </c>
      <c r="BH209" s="102">
        <f>IF(U209="zníž. prenesená",N209,0)</f>
        <v>0</v>
      </c>
      <c r="BI209" s="102">
        <f>IF(U209="nulová",N209,0)</f>
        <v>0</v>
      </c>
      <c r="BJ209" s="21" t="s">
        <v>128</v>
      </c>
      <c r="BK209" s="102">
        <f>ROUND(L209*K209,2)</f>
        <v>0</v>
      </c>
      <c r="BL209" s="21" t="s">
        <v>154</v>
      </c>
      <c r="BM209" s="21" t="s">
        <v>323</v>
      </c>
    </row>
    <row r="210" spans="2:65" s="11" customFormat="1" ht="16.5" customHeight="1">
      <c r="B210" s="172"/>
      <c r="C210" s="173"/>
      <c r="D210" s="173"/>
      <c r="E210" s="174" t="s">
        <v>5</v>
      </c>
      <c r="F210" s="275" t="s">
        <v>324</v>
      </c>
      <c r="G210" s="276"/>
      <c r="H210" s="276"/>
      <c r="I210" s="276"/>
      <c r="J210" s="173"/>
      <c r="K210" s="174" t="s">
        <v>5</v>
      </c>
      <c r="L210" s="173"/>
      <c r="M210" s="173"/>
      <c r="N210" s="173"/>
      <c r="O210" s="173"/>
      <c r="P210" s="173"/>
      <c r="Q210" s="173"/>
      <c r="R210" s="175"/>
      <c r="T210" s="176"/>
      <c r="U210" s="173"/>
      <c r="V210" s="173"/>
      <c r="W210" s="173"/>
      <c r="X210" s="173"/>
      <c r="Y210" s="173"/>
      <c r="Z210" s="173"/>
      <c r="AA210" s="177"/>
      <c r="AT210" s="178" t="s">
        <v>161</v>
      </c>
      <c r="AU210" s="178" t="s">
        <v>128</v>
      </c>
      <c r="AV210" s="11" t="s">
        <v>80</v>
      </c>
      <c r="AW210" s="11" t="s">
        <v>31</v>
      </c>
      <c r="AX210" s="11" t="s">
        <v>73</v>
      </c>
      <c r="AY210" s="178" t="s">
        <v>149</v>
      </c>
    </row>
    <row r="211" spans="2:65" s="10" customFormat="1" ht="16.5" customHeight="1">
      <c r="B211" s="164"/>
      <c r="C211" s="165"/>
      <c r="D211" s="165"/>
      <c r="E211" s="166" t="s">
        <v>5</v>
      </c>
      <c r="F211" s="277" t="s">
        <v>325</v>
      </c>
      <c r="G211" s="278"/>
      <c r="H211" s="278"/>
      <c r="I211" s="278"/>
      <c r="J211" s="165"/>
      <c r="K211" s="167">
        <v>8.1</v>
      </c>
      <c r="L211" s="165"/>
      <c r="M211" s="165"/>
      <c r="N211" s="165"/>
      <c r="O211" s="165"/>
      <c r="P211" s="165"/>
      <c r="Q211" s="165"/>
      <c r="R211" s="168"/>
      <c r="T211" s="169"/>
      <c r="U211" s="165"/>
      <c r="V211" s="165"/>
      <c r="W211" s="165"/>
      <c r="X211" s="165"/>
      <c r="Y211" s="165"/>
      <c r="Z211" s="165"/>
      <c r="AA211" s="170"/>
      <c r="AT211" s="171" t="s">
        <v>161</v>
      </c>
      <c r="AU211" s="171" t="s">
        <v>128</v>
      </c>
      <c r="AV211" s="10" t="s">
        <v>128</v>
      </c>
      <c r="AW211" s="10" t="s">
        <v>31</v>
      </c>
      <c r="AX211" s="10" t="s">
        <v>80</v>
      </c>
      <c r="AY211" s="171" t="s">
        <v>149</v>
      </c>
    </row>
    <row r="212" spans="2:65" s="1" customFormat="1" ht="51" customHeight="1">
      <c r="B212" s="128"/>
      <c r="C212" s="157" t="s">
        <v>326</v>
      </c>
      <c r="D212" s="157" t="s">
        <v>150</v>
      </c>
      <c r="E212" s="158" t="s">
        <v>327</v>
      </c>
      <c r="F212" s="266" t="s">
        <v>328</v>
      </c>
      <c r="G212" s="266"/>
      <c r="H212" s="266"/>
      <c r="I212" s="266"/>
      <c r="J212" s="159" t="s">
        <v>180</v>
      </c>
      <c r="K212" s="160">
        <v>27.16</v>
      </c>
      <c r="L212" s="267">
        <v>0</v>
      </c>
      <c r="M212" s="267"/>
      <c r="N212" s="268">
        <f>ROUND(L212*K212,2)</f>
        <v>0</v>
      </c>
      <c r="O212" s="268"/>
      <c r="P212" s="268"/>
      <c r="Q212" s="268"/>
      <c r="R212" s="131"/>
      <c r="T212" s="161" t="s">
        <v>5</v>
      </c>
      <c r="U212" s="45" t="s">
        <v>40</v>
      </c>
      <c r="V212" s="37"/>
      <c r="W212" s="162">
        <f>V212*K212</f>
        <v>0</v>
      </c>
      <c r="X212" s="162">
        <v>0</v>
      </c>
      <c r="Y212" s="162">
        <f>X212*K212</f>
        <v>0</v>
      </c>
      <c r="Z212" s="162">
        <v>0.05</v>
      </c>
      <c r="AA212" s="163">
        <f>Z212*K212</f>
        <v>1.3580000000000001</v>
      </c>
      <c r="AR212" s="21" t="s">
        <v>154</v>
      </c>
      <c r="AT212" s="21" t="s">
        <v>150</v>
      </c>
      <c r="AU212" s="21" t="s">
        <v>128</v>
      </c>
      <c r="AY212" s="21" t="s">
        <v>149</v>
      </c>
      <c r="BE212" s="102">
        <f>IF(U212="základná",N212,0)</f>
        <v>0</v>
      </c>
      <c r="BF212" s="102">
        <f>IF(U212="znížená",N212,0)</f>
        <v>0</v>
      </c>
      <c r="BG212" s="102">
        <f>IF(U212="zákl. prenesená",N212,0)</f>
        <v>0</v>
      </c>
      <c r="BH212" s="102">
        <f>IF(U212="zníž. prenesená",N212,0)</f>
        <v>0</v>
      </c>
      <c r="BI212" s="102">
        <f>IF(U212="nulová",N212,0)</f>
        <v>0</v>
      </c>
      <c r="BJ212" s="21" t="s">
        <v>128</v>
      </c>
      <c r="BK212" s="102">
        <f>ROUND(L212*K212,2)</f>
        <v>0</v>
      </c>
      <c r="BL212" s="21" t="s">
        <v>154</v>
      </c>
      <c r="BM212" s="21" t="s">
        <v>329</v>
      </c>
    </row>
    <row r="213" spans="2:65" s="1" customFormat="1" ht="38.25" customHeight="1">
      <c r="B213" s="128"/>
      <c r="C213" s="157" t="s">
        <v>330</v>
      </c>
      <c r="D213" s="157" t="s">
        <v>150</v>
      </c>
      <c r="E213" s="158" t="s">
        <v>331</v>
      </c>
      <c r="F213" s="266" t="s">
        <v>332</v>
      </c>
      <c r="G213" s="266"/>
      <c r="H213" s="266"/>
      <c r="I213" s="266"/>
      <c r="J213" s="159" t="s">
        <v>180</v>
      </c>
      <c r="K213" s="160">
        <v>56.613999999999997</v>
      </c>
      <c r="L213" s="267">
        <v>0</v>
      </c>
      <c r="M213" s="267"/>
      <c r="N213" s="268">
        <f>ROUND(L213*K213,2)</f>
        <v>0</v>
      </c>
      <c r="O213" s="268"/>
      <c r="P213" s="268"/>
      <c r="Q213" s="268"/>
      <c r="R213" s="131"/>
      <c r="T213" s="161" t="s">
        <v>5</v>
      </c>
      <c r="U213" s="45" t="s">
        <v>40</v>
      </c>
      <c r="V213" s="37"/>
      <c r="W213" s="162">
        <f>V213*K213</f>
        <v>0</v>
      </c>
      <c r="X213" s="162">
        <v>0</v>
      </c>
      <c r="Y213" s="162">
        <f>X213*K213</f>
        <v>0</v>
      </c>
      <c r="Z213" s="162">
        <v>4.5999999999999999E-2</v>
      </c>
      <c r="AA213" s="163">
        <f>Z213*K213</f>
        <v>2.604244</v>
      </c>
      <c r="AR213" s="21" t="s">
        <v>154</v>
      </c>
      <c r="AT213" s="21" t="s">
        <v>150</v>
      </c>
      <c r="AU213" s="21" t="s">
        <v>128</v>
      </c>
      <c r="AY213" s="21" t="s">
        <v>149</v>
      </c>
      <c r="BE213" s="102">
        <f>IF(U213="základná",N213,0)</f>
        <v>0</v>
      </c>
      <c r="BF213" s="102">
        <f>IF(U213="znížená",N213,0)</f>
        <v>0</v>
      </c>
      <c r="BG213" s="102">
        <f>IF(U213="zákl. prenesená",N213,0)</f>
        <v>0</v>
      </c>
      <c r="BH213" s="102">
        <f>IF(U213="zníž. prenesená",N213,0)</f>
        <v>0</v>
      </c>
      <c r="BI213" s="102">
        <f>IF(U213="nulová",N213,0)</f>
        <v>0</v>
      </c>
      <c r="BJ213" s="21" t="s">
        <v>128</v>
      </c>
      <c r="BK213" s="102">
        <f>ROUND(L213*K213,2)</f>
        <v>0</v>
      </c>
      <c r="BL213" s="21" t="s">
        <v>154</v>
      </c>
      <c r="BM213" s="21" t="s">
        <v>333</v>
      </c>
    </row>
    <row r="214" spans="2:65" s="1" customFormat="1" ht="25.5" customHeight="1">
      <c r="B214" s="128"/>
      <c r="C214" s="157" t="s">
        <v>334</v>
      </c>
      <c r="D214" s="157" t="s">
        <v>150</v>
      </c>
      <c r="E214" s="158" t="s">
        <v>335</v>
      </c>
      <c r="F214" s="266" t="s">
        <v>336</v>
      </c>
      <c r="G214" s="266"/>
      <c r="H214" s="266"/>
      <c r="I214" s="266"/>
      <c r="J214" s="159" t="s">
        <v>337</v>
      </c>
      <c r="K214" s="160">
        <v>31.576000000000001</v>
      </c>
      <c r="L214" s="267">
        <v>0</v>
      </c>
      <c r="M214" s="267"/>
      <c r="N214" s="268">
        <f>ROUND(L214*K214,2)</f>
        <v>0</v>
      </c>
      <c r="O214" s="268"/>
      <c r="P214" s="268"/>
      <c r="Q214" s="268"/>
      <c r="R214" s="131"/>
      <c r="T214" s="161" t="s">
        <v>5</v>
      </c>
      <c r="U214" s="45" t="s">
        <v>40</v>
      </c>
      <c r="V214" s="37"/>
      <c r="W214" s="162">
        <f>V214*K214</f>
        <v>0</v>
      </c>
      <c r="X214" s="162">
        <v>0</v>
      </c>
      <c r="Y214" s="162">
        <f>X214*K214</f>
        <v>0</v>
      </c>
      <c r="Z214" s="162">
        <v>0</v>
      </c>
      <c r="AA214" s="163">
        <f>Z214*K214</f>
        <v>0</v>
      </c>
      <c r="AR214" s="21" t="s">
        <v>154</v>
      </c>
      <c r="AT214" s="21" t="s">
        <v>150</v>
      </c>
      <c r="AU214" s="21" t="s">
        <v>128</v>
      </c>
      <c r="AY214" s="21" t="s">
        <v>149</v>
      </c>
      <c r="BE214" s="102">
        <f>IF(U214="základná",N214,0)</f>
        <v>0</v>
      </c>
      <c r="BF214" s="102">
        <f>IF(U214="znížená",N214,0)</f>
        <v>0</v>
      </c>
      <c r="BG214" s="102">
        <f>IF(U214="zákl. prenesená",N214,0)</f>
        <v>0</v>
      </c>
      <c r="BH214" s="102">
        <f>IF(U214="zníž. prenesená",N214,0)</f>
        <v>0</v>
      </c>
      <c r="BI214" s="102">
        <f>IF(U214="nulová",N214,0)</f>
        <v>0</v>
      </c>
      <c r="BJ214" s="21" t="s">
        <v>128</v>
      </c>
      <c r="BK214" s="102">
        <f>ROUND(L214*K214,2)</f>
        <v>0</v>
      </c>
      <c r="BL214" s="21" t="s">
        <v>154</v>
      </c>
      <c r="BM214" s="21" t="s">
        <v>338</v>
      </c>
    </row>
    <row r="215" spans="2:65" s="1" customFormat="1" ht="25.5" customHeight="1">
      <c r="B215" s="128"/>
      <c r="C215" s="157" t="s">
        <v>339</v>
      </c>
      <c r="D215" s="157" t="s">
        <v>150</v>
      </c>
      <c r="E215" s="158" t="s">
        <v>340</v>
      </c>
      <c r="F215" s="266" t="s">
        <v>341</v>
      </c>
      <c r="G215" s="266"/>
      <c r="H215" s="266"/>
      <c r="I215" s="266"/>
      <c r="J215" s="159" t="s">
        <v>337</v>
      </c>
      <c r="K215" s="160">
        <v>94.727999999999994</v>
      </c>
      <c r="L215" s="267">
        <v>0</v>
      </c>
      <c r="M215" s="267"/>
      <c r="N215" s="268">
        <f>ROUND(L215*K215,2)</f>
        <v>0</v>
      </c>
      <c r="O215" s="268"/>
      <c r="P215" s="268"/>
      <c r="Q215" s="268"/>
      <c r="R215" s="131"/>
      <c r="T215" s="161" t="s">
        <v>5</v>
      </c>
      <c r="U215" s="45" t="s">
        <v>40</v>
      </c>
      <c r="V215" s="37"/>
      <c r="W215" s="162">
        <f>V215*K215</f>
        <v>0</v>
      </c>
      <c r="X215" s="162">
        <v>0</v>
      </c>
      <c r="Y215" s="162">
        <f>X215*K215</f>
        <v>0</v>
      </c>
      <c r="Z215" s="162">
        <v>0</v>
      </c>
      <c r="AA215" s="163">
        <f>Z215*K215</f>
        <v>0</v>
      </c>
      <c r="AR215" s="21" t="s">
        <v>154</v>
      </c>
      <c r="AT215" s="21" t="s">
        <v>150</v>
      </c>
      <c r="AU215" s="21" t="s">
        <v>128</v>
      </c>
      <c r="AY215" s="21" t="s">
        <v>149</v>
      </c>
      <c r="BE215" s="102">
        <f>IF(U215="základná",N215,0)</f>
        <v>0</v>
      </c>
      <c r="BF215" s="102">
        <f>IF(U215="znížená",N215,0)</f>
        <v>0</v>
      </c>
      <c r="BG215" s="102">
        <f>IF(U215="zákl. prenesená",N215,0)</f>
        <v>0</v>
      </c>
      <c r="BH215" s="102">
        <f>IF(U215="zníž. prenesená",N215,0)</f>
        <v>0</v>
      </c>
      <c r="BI215" s="102">
        <f>IF(U215="nulová",N215,0)</f>
        <v>0</v>
      </c>
      <c r="BJ215" s="21" t="s">
        <v>128</v>
      </c>
      <c r="BK215" s="102">
        <f>ROUND(L215*K215,2)</f>
        <v>0</v>
      </c>
      <c r="BL215" s="21" t="s">
        <v>154</v>
      </c>
      <c r="BM215" s="21" t="s">
        <v>342</v>
      </c>
    </row>
    <row r="216" spans="2:65" s="10" customFormat="1" ht="16.5" customHeight="1">
      <c r="B216" s="164"/>
      <c r="C216" s="165"/>
      <c r="D216" s="165"/>
      <c r="E216" s="166" t="s">
        <v>5</v>
      </c>
      <c r="F216" s="273" t="s">
        <v>343</v>
      </c>
      <c r="G216" s="274"/>
      <c r="H216" s="274"/>
      <c r="I216" s="274"/>
      <c r="J216" s="165"/>
      <c r="K216" s="167">
        <v>94.727999999999994</v>
      </c>
      <c r="L216" s="165"/>
      <c r="M216" s="165"/>
      <c r="N216" s="165"/>
      <c r="O216" s="165"/>
      <c r="P216" s="165"/>
      <c r="Q216" s="165"/>
      <c r="R216" s="168"/>
      <c r="T216" s="169"/>
      <c r="U216" s="165"/>
      <c r="V216" s="165"/>
      <c r="W216" s="165"/>
      <c r="X216" s="165"/>
      <c r="Y216" s="165"/>
      <c r="Z216" s="165"/>
      <c r="AA216" s="170"/>
      <c r="AT216" s="171" t="s">
        <v>161</v>
      </c>
      <c r="AU216" s="171" t="s">
        <v>128</v>
      </c>
      <c r="AV216" s="10" t="s">
        <v>128</v>
      </c>
      <c r="AW216" s="10" t="s">
        <v>31</v>
      </c>
      <c r="AX216" s="10" t="s">
        <v>80</v>
      </c>
      <c r="AY216" s="171" t="s">
        <v>149</v>
      </c>
    </row>
    <row r="217" spans="2:65" s="1" customFormat="1" ht="25.5" customHeight="1">
      <c r="B217" s="128"/>
      <c r="C217" s="157" t="s">
        <v>344</v>
      </c>
      <c r="D217" s="157" t="s">
        <v>150</v>
      </c>
      <c r="E217" s="158" t="s">
        <v>345</v>
      </c>
      <c r="F217" s="266" t="s">
        <v>346</v>
      </c>
      <c r="G217" s="266"/>
      <c r="H217" s="266"/>
      <c r="I217" s="266"/>
      <c r="J217" s="159" t="s">
        <v>337</v>
      </c>
      <c r="K217" s="160">
        <v>31.576000000000001</v>
      </c>
      <c r="L217" s="267">
        <v>0</v>
      </c>
      <c r="M217" s="267"/>
      <c r="N217" s="268">
        <f>ROUND(L217*K217,2)</f>
        <v>0</v>
      </c>
      <c r="O217" s="268"/>
      <c r="P217" s="268"/>
      <c r="Q217" s="268"/>
      <c r="R217" s="131"/>
      <c r="T217" s="161" t="s">
        <v>5</v>
      </c>
      <c r="U217" s="45" t="s">
        <v>40</v>
      </c>
      <c r="V217" s="37"/>
      <c r="W217" s="162">
        <f>V217*K217</f>
        <v>0</v>
      </c>
      <c r="X217" s="162">
        <v>0</v>
      </c>
      <c r="Y217" s="162">
        <f>X217*K217</f>
        <v>0</v>
      </c>
      <c r="Z217" s="162">
        <v>0</v>
      </c>
      <c r="AA217" s="163">
        <f>Z217*K217</f>
        <v>0</v>
      </c>
      <c r="AR217" s="21" t="s">
        <v>154</v>
      </c>
      <c r="AT217" s="21" t="s">
        <v>150</v>
      </c>
      <c r="AU217" s="21" t="s">
        <v>128</v>
      </c>
      <c r="AY217" s="21" t="s">
        <v>149</v>
      </c>
      <c r="BE217" s="102">
        <f>IF(U217="základná",N217,0)</f>
        <v>0</v>
      </c>
      <c r="BF217" s="102">
        <f>IF(U217="znížená",N217,0)</f>
        <v>0</v>
      </c>
      <c r="BG217" s="102">
        <f>IF(U217="zákl. prenesená",N217,0)</f>
        <v>0</v>
      </c>
      <c r="BH217" s="102">
        <f>IF(U217="zníž. prenesená",N217,0)</f>
        <v>0</v>
      </c>
      <c r="BI217" s="102">
        <f>IF(U217="nulová",N217,0)</f>
        <v>0</v>
      </c>
      <c r="BJ217" s="21" t="s">
        <v>128</v>
      </c>
      <c r="BK217" s="102">
        <f>ROUND(L217*K217,2)</f>
        <v>0</v>
      </c>
      <c r="BL217" s="21" t="s">
        <v>154</v>
      </c>
      <c r="BM217" s="21" t="s">
        <v>347</v>
      </c>
    </row>
    <row r="218" spans="2:65" s="1" customFormat="1" ht="25.5" customHeight="1">
      <c r="B218" s="128"/>
      <c r="C218" s="157" t="s">
        <v>348</v>
      </c>
      <c r="D218" s="157" t="s">
        <v>150</v>
      </c>
      <c r="E218" s="158" t="s">
        <v>349</v>
      </c>
      <c r="F218" s="266" t="s">
        <v>350</v>
      </c>
      <c r="G218" s="266"/>
      <c r="H218" s="266"/>
      <c r="I218" s="266"/>
      <c r="J218" s="159" t="s">
        <v>337</v>
      </c>
      <c r="K218" s="160">
        <v>31.576000000000001</v>
      </c>
      <c r="L218" s="267">
        <v>0</v>
      </c>
      <c r="M218" s="267"/>
      <c r="N218" s="268">
        <f>ROUND(L218*K218,2)</f>
        <v>0</v>
      </c>
      <c r="O218" s="268"/>
      <c r="P218" s="268"/>
      <c r="Q218" s="268"/>
      <c r="R218" s="131"/>
      <c r="T218" s="161" t="s">
        <v>5</v>
      </c>
      <c r="U218" s="45" t="s">
        <v>40</v>
      </c>
      <c r="V218" s="37"/>
      <c r="W218" s="162">
        <f>V218*K218</f>
        <v>0</v>
      </c>
      <c r="X218" s="162">
        <v>0</v>
      </c>
      <c r="Y218" s="162">
        <f>X218*K218</f>
        <v>0</v>
      </c>
      <c r="Z218" s="162">
        <v>0</v>
      </c>
      <c r="AA218" s="163">
        <f>Z218*K218</f>
        <v>0</v>
      </c>
      <c r="AR218" s="21" t="s">
        <v>154</v>
      </c>
      <c r="AT218" s="21" t="s">
        <v>150</v>
      </c>
      <c r="AU218" s="21" t="s">
        <v>128</v>
      </c>
      <c r="AY218" s="21" t="s">
        <v>149</v>
      </c>
      <c r="BE218" s="102">
        <f>IF(U218="základná",N218,0)</f>
        <v>0</v>
      </c>
      <c r="BF218" s="102">
        <f>IF(U218="znížená",N218,0)</f>
        <v>0</v>
      </c>
      <c r="BG218" s="102">
        <f>IF(U218="zákl. prenesená",N218,0)</f>
        <v>0</v>
      </c>
      <c r="BH218" s="102">
        <f>IF(U218="zníž. prenesená",N218,0)</f>
        <v>0</v>
      </c>
      <c r="BI218" s="102">
        <f>IF(U218="nulová",N218,0)</f>
        <v>0</v>
      </c>
      <c r="BJ218" s="21" t="s">
        <v>128</v>
      </c>
      <c r="BK218" s="102">
        <f>ROUND(L218*K218,2)</f>
        <v>0</v>
      </c>
      <c r="BL218" s="21" t="s">
        <v>154</v>
      </c>
      <c r="BM218" s="21" t="s">
        <v>351</v>
      </c>
    </row>
    <row r="219" spans="2:65" s="1" customFormat="1" ht="16.5" customHeight="1">
      <c r="B219" s="128"/>
      <c r="C219" s="157" t="s">
        <v>352</v>
      </c>
      <c r="D219" s="157" t="s">
        <v>150</v>
      </c>
      <c r="E219" s="158" t="s">
        <v>353</v>
      </c>
      <c r="F219" s="266" t="s">
        <v>354</v>
      </c>
      <c r="G219" s="266"/>
      <c r="H219" s="266"/>
      <c r="I219" s="266"/>
      <c r="J219" s="159" t="s">
        <v>355</v>
      </c>
      <c r="K219" s="160">
        <v>1</v>
      </c>
      <c r="L219" s="267">
        <v>0</v>
      </c>
      <c r="M219" s="267"/>
      <c r="N219" s="268">
        <f>ROUND(L219*K219,2)</f>
        <v>0</v>
      </c>
      <c r="O219" s="268"/>
      <c r="P219" s="268"/>
      <c r="Q219" s="268"/>
      <c r="R219" s="131"/>
      <c r="T219" s="161" t="s">
        <v>5</v>
      </c>
      <c r="U219" s="45" t="s">
        <v>40</v>
      </c>
      <c r="V219" s="37"/>
      <c r="W219" s="162">
        <f>V219*K219</f>
        <v>0</v>
      </c>
      <c r="X219" s="162">
        <v>0</v>
      </c>
      <c r="Y219" s="162">
        <f>X219*K219</f>
        <v>0</v>
      </c>
      <c r="Z219" s="162">
        <v>0</v>
      </c>
      <c r="AA219" s="163">
        <f>Z219*K219</f>
        <v>0</v>
      </c>
      <c r="AR219" s="21" t="s">
        <v>356</v>
      </c>
      <c r="AT219" s="21" t="s">
        <v>150</v>
      </c>
      <c r="AU219" s="21" t="s">
        <v>128</v>
      </c>
      <c r="AY219" s="21" t="s">
        <v>149</v>
      </c>
      <c r="BE219" s="102">
        <f>IF(U219="základná",N219,0)</f>
        <v>0</v>
      </c>
      <c r="BF219" s="102">
        <f>IF(U219="znížená",N219,0)</f>
        <v>0</v>
      </c>
      <c r="BG219" s="102">
        <f>IF(U219="zákl. prenesená",N219,0)</f>
        <v>0</v>
      </c>
      <c r="BH219" s="102">
        <f>IF(U219="zníž. prenesená",N219,0)</f>
        <v>0</v>
      </c>
      <c r="BI219" s="102">
        <f>IF(U219="nulová",N219,0)</f>
        <v>0</v>
      </c>
      <c r="BJ219" s="21" t="s">
        <v>128</v>
      </c>
      <c r="BK219" s="102">
        <f>ROUND(L219*K219,2)</f>
        <v>0</v>
      </c>
      <c r="BL219" s="21" t="s">
        <v>356</v>
      </c>
      <c r="BM219" s="21" t="s">
        <v>357</v>
      </c>
    </row>
    <row r="220" spans="2:65" s="9" customFormat="1" ht="29.85" customHeight="1">
      <c r="B220" s="146"/>
      <c r="C220" s="147"/>
      <c r="D220" s="156" t="s">
        <v>109</v>
      </c>
      <c r="E220" s="156"/>
      <c r="F220" s="156"/>
      <c r="G220" s="156"/>
      <c r="H220" s="156"/>
      <c r="I220" s="156"/>
      <c r="J220" s="156"/>
      <c r="K220" s="156"/>
      <c r="L220" s="156"/>
      <c r="M220" s="156"/>
      <c r="N220" s="286">
        <f>BK220</f>
        <v>0</v>
      </c>
      <c r="O220" s="287"/>
      <c r="P220" s="287"/>
      <c r="Q220" s="287"/>
      <c r="R220" s="149"/>
      <c r="T220" s="150"/>
      <c r="U220" s="147"/>
      <c r="V220" s="147"/>
      <c r="W220" s="151">
        <f>W221</f>
        <v>0</v>
      </c>
      <c r="X220" s="147"/>
      <c r="Y220" s="151">
        <f>Y221</f>
        <v>0</v>
      </c>
      <c r="Z220" s="147"/>
      <c r="AA220" s="152">
        <f>AA221</f>
        <v>0</v>
      </c>
      <c r="AR220" s="153" t="s">
        <v>80</v>
      </c>
      <c r="AT220" s="154" t="s">
        <v>72</v>
      </c>
      <c r="AU220" s="154" t="s">
        <v>80</v>
      </c>
      <c r="AY220" s="153" t="s">
        <v>149</v>
      </c>
      <c r="BK220" s="155">
        <f>BK221</f>
        <v>0</v>
      </c>
    </row>
    <row r="221" spans="2:65" s="1" customFormat="1" ht="38.25" customHeight="1">
      <c r="B221" s="128"/>
      <c r="C221" s="157" t="s">
        <v>358</v>
      </c>
      <c r="D221" s="157" t="s">
        <v>150</v>
      </c>
      <c r="E221" s="158" t="s">
        <v>359</v>
      </c>
      <c r="F221" s="266" t="s">
        <v>360</v>
      </c>
      <c r="G221" s="266"/>
      <c r="H221" s="266"/>
      <c r="I221" s="266"/>
      <c r="J221" s="159" t="s">
        <v>337</v>
      </c>
      <c r="K221" s="160">
        <v>45.284999999999997</v>
      </c>
      <c r="L221" s="267">
        <v>0</v>
      </c>
      <c r="M221" s="267"/>
      <c r="N221" s="268">
        <f>ROUND(L221*K221,2)</f>
        <v>0</v>
      </c>
      <c r="O221" s="268"/>
      <c r="P221" s="268"/>
      <c r="Q221" s="268"/>
      <c r="R221" s="131"/>
      <c r="T221" s="161" t="s">
        <v>5</v>
      </c>
      <c r="U221" s="45" t="s">
        <v>40</v>
      </c>
      <c r="V221" s="37"/>
      <c r="W221" s="162">
        <f>V221*K221</f>
        <v>0</v>
      </c>
      <c r="X221" s="162">
        <v>0</v>
      </c>
      <c r="Y221" s="162">
        <f>X221*K221</f>
        <v>0</v>
      </c>
      <c r="Z221" s="162">
        <v>0</v>
      </c>
      <c r="AA221" s="163">
        <f>Z221*K221</f>
        <v>0</v>
      </c>
      <c r="AR221" s="21" t="s">
        <v>154</v>
      </c>
      <c r="AT221" s="21" t="s">
        <v>150</v>
      </c>
      <c r="AU221" s="21" t="s">
        <v>128</v>
      </c>
      <c r="AY221" s="21" t="s">
        <v>149</v>
      </c>
      <c r="BE221" s="102">
        <f>IF(U221="základná",N221,0)</f>
        <v>0</v>
      </c>
      <c r="BF221" s="102">
        <f>IF(U221="znížená",N221,0)</f>
        <v>0</v>
      </c>
      <c r="BG221" s="102">
        <f>IF(U221="zákl. prenesená",N221,0)</f>
        <v>0</v>
      </c>
      <c r="BH221" s="102">
        <f>IF(U221="zníž. prenesená",N221,0)</f>
        <v>0</v>
      </c>
      <c r="BI221" s="102">
        <f>IF(U221="nulová",N221,0)</f>
        <v>0</v>
      </c>
      <c r="BJ221" s="21" t="s">
        <v>128</v>
      </c>
      <c r="BK221" s="102">
        <f>ROUND(L221*K221,2)</f>
        <v>0</v>
      </c>
      <c r="BL221" s="21" t="s">
        <v>154</v>
      </c>
      <c r="BM221" s="21" t="s">
        <v>361</v>
      </c>
    </row>
    <row r="222" spans="2:65" s="9" customFormat="1" ht="37.35" customHeight="1">
      <c r="B222" s="146"/>
      <c r="C222" s="147"/>
      <c r="D222" s="148" t="s">
        <v>110</v>
      </c>
      <c r="E222" s="148"/>
      <c r="F222" s="148"/>
      <c r="G222" s="148"/>
      <c r="H222" s="148"/>
      <c r="I222" s="148"/>
      <c r="J222" s="148"/>
      <c r="K222" s="148"/>
      <c r="L222" s="148"/>
      <c r="M222" s="148"/>
      <c r="N222" s="290">
        <f>BK222</f>
        <v>0</v>
      </c>
      <c r="O222" s="291"/>
      <c r="P222" s="291"/>
      <c r="Q222" s="291"/>
      <c r="R222" s="149"/>
      <c r="T222" s="150"/>
      <c r="U222" s="147"/>
      <c r="V222" s="147"/>
      <c r="W222" s="151">
        <f>W223+W228+W233+W241+W254+W290+W295+W312+W318+W326+W334</f>
        <v>0</v>
      </c>
      <c r="X222" s="147"/>
      <c r="Y222" s="151">
        <f>Y223+Y228+Y233+Y241+Y254+Y290+Y295+Y312+Y318+Y326+Y334</f>
        <v>2.2050029099999997</v>
      </c>
      <c r="Z222" s="147"/>
      <c r="AA222" s="152">
        <f>AA223+AA228+AA233+AA241+AA254+AA290+AA295+AA312+AA318+AA326+AA334</f>
        <v>2.7113400000000003</v>
      </c>
      <c r="AR222" s="153" t="s">
        <v>128</v>
      </c>
      <c r="AT222" s="154" t="s">
        <v>72</v>
      </c>
      <c r="AU222" s="154" t="s">
        <v>73</v>
      </c>
      <c r="AY222" s="153" t="s">
        <v>149</v>
      </c>
      <c r="BK222" s="155">
        <f>BK223+BK228+BK233+BK241+BK254+BK290+BK295+BK312+BK318+BK326+BK334</f>
        <v>0</v>
      </c>
    </row>
    <row r="223" spans="2:65" s="9" customFormat="1" ht="19.899999999999999" customHeight="1">
      <c r="B223" s="146"/>
      <c r="C223" s="147"/>
      <c r="D223" s="156" t="s">
        <v>111</v>
      </c>
      <c r="E223" s="156"/>
      <c r="F223" s="156"/>
      <c r="G223" s="156"/>
      <c r="H223" s="156"/>
      <c r="I223" s="156"/>
      <c r="J223" s="156"/>
      <c r="K223" s="156"/>
      <c r="L223" s="156"/>
      <c r="M223" s="156"/>
      <c r="N223" s="271">
        <f>BK223</f>
        <v>0</v>
      </c>
      <c r="O223" s="272"/>
      <c r="P223" s="272"/>
      <c r="Q223" s="272"/>
      <c r="R223" s="149"/>
      <c r="T223" s="150"/>
      <c r="U223" s="147"/>
      <c r="V223" s="147"/>
      <c r="W223" s="151">
        <f>SUM(W224:W227)</f>
        <v>0</v>
      </c>
      <c r="X223" s="147"/>
      <c r="Y223" s="151">
        <f>SUM(Y224:Y227)</f>
        <v>9.8783999999999997E-2</v>
      </c>
      <c r="Z223" s="147"/>
      <c r="AA223" s="152">
        <f>SUM(AA224:AA227)</f>
        <v>0</v>
      </c>
      <c r="AR223" s="153" t="s">
        <v>128</v>
      </c>
      <c r="AT223" s="154" t="s">
        <v>72</v>
      </c>
      <c r="AU223" s="154" t="s">
        <v>80</v>
      </c>
      <c r="AY223" s="153" t="s">
        <v>149</v>
      </c>
      <c r="BK223" s="155">
        <f>SUM(BK224:BK227)</f>
        <v>0</v>
      </c>
    </row>
    <row r="224" spans="2:65" s="1" customFormat="1" ht="25.5" customHeight="1">
      <c r="B224" s="128"/>
      <c r="C224" s="157" t="s">
        <v>362</v>
      </c>
      <c r="D224" s="157" t="s">
        <v>150</v>
      </c>
      <c r="E224" s="158" t="s">
        <v>363</v>
      </c>
      <c r="F224" s="266" t="s">
        <v>364</v>
      </c>
      <c r="G224" s="266"/>
      <c r="H224" s="266"/>
      <c r="I224" s="266"/>
      <c r="J224" s="159" t="s">
        <v>180</v>
      </c>
      <c r="K224" s="160">
        <v>23.52</v>
      </c>
      <c r="L224" s="267">
        <v>0</v>
      </c>
      <c r="M224" s="267"/>
      <c r="N224" s="268">
        <f>ROUND(L224*K224,2)</f>
        <v>0</v>
      </c>
      <c r="O224" s="268"/>
      <c r="P224" s="268"/>
      <c r="Q224" s="268"/>
      <c r="R224" s="131"/>
      <c r="T224" s="161" t="s">
        <v>5</v>
      </c>
      <c r="U224" s="45" t="s">
        <v>40</v>
      </c>
      <c r="V224" s="37"/>
      <c r="W224" s="162">
        <f>V224*K224</f>
        <v>0</v>
      </c>
      <c r="X224" s="162">
        <v>4.1999999999999997E-3</v>
      </c>
      <c r="Y224" s="162">
        <f>X224*K224</f>
        <v>9.8783999999999997E-2</v>
      </c>
      <c r="Z224" s="162">
        <v>0</v>
      </c>
      <c r="AA224" s="163">
        <f>Z224*K224</f>
        <v>0</v>
      </c>
      <c r="AR224" s="21" t="s">
        <v>222</v>
      </c>
      <c r="AT224" s="21" t="s">
        <v>150</v>
      </c>
      <c r="AU224" s="21" t="s">
        <v>128</v>
      </c>
      <c r="AY224" s="21" t="s">
        <v>149</v>
      </c>
      <c r="BE224" s="102">
        <f>IF(U224="základná",N224,0)</f>
        <v>0</v>
      </c>
      <c r="BF224" s="102">
        <f>IF(U224="znížená",N224,0)</f>
        <v>0</v>
      </c>
      <c r="BG224" s="102">
        <f>IF(U224="zákl. prenesená",N224,0)</f>
        <v>0</v>
      </c>
      <c r="BH224" s="102">
        <f>IF(U224="zníž. prenesená",N224,0)</f>
        <v>0</v>
      </c>
      <c r="BI224" s="102">
        <f>IF(U224="nulová",N224,0)</f>
        <v>0</v>
      </c>
      <c r="BJ224" s="21" t="s">
        <v>128</v>
      </c>
      <c r="BK224" s="102">
        <f>ROUND(L224*K224,2)</f>
        <v>0</v>
      </c>
      <c r="BL224" s="21" t="s">
        <v>222</v>
      </c>
      <c r="BM224" s="21" t="s">
        <v>365</v>
      </c>
    </row>
    <row r="225" spans="2:65" s="11" customFormat="1" ht="16.5" customHeight="1">
      <c r="B225" s="172"/>
      <c r="C225" s="173"/>
      <c r="D225" s="173"/>
      <c r="E225" s="174" t="s">
        <v>5</v>
      </c>
      <c r="F225" s="275" t="s">
        <v>366</v>
      </c>
      <c r="G225" s="276"/>
      <c r="H225" s="276"/>
      <c r="I225" s="276"/>
      <c r="J225" s="173"/>
      <c r="K225" s="174" t="s">
        <v>5</v>
      </c>
      <c r="L225" s="173"/>
      <c r="M225" s="173"/>
      <c r="N225" s="173"/>
      <c r="O225" s="173"/>
      <c r="P225" s="173"/>
      <c r="Q225" s="173"/>
      <c r="R225" s="175"/>
      <c r="T225" s="176"/>
      <c r="U225" s="173"/>
      <c r="V225" s="173"/>
      <c r="W225" s="173"/>
      <c r="X225" s="173"/>
      <c r="Y225" s="173"/>
      <c r="Z225" s="173"/>
      <c r="AA225" s="177"/>
      <c r="AT225" s="178" t="s">
        <v>161</v>
      </c>
      <c r="AU225" s="178" t="s">
        <v>128</v>
      </c>
      <c r="AV225" s="11" t="s">
        <v>80</v>
      </c>
      <c r="AW225" s="11" t="s">
        <v>31</v>
      </c>
      <c r="AX225" s="11" t="s">
        <v>73</v>
      </c>
      <c r="AY225" s="178" t="s">
        <v>149</v>
      </c>
    </row>
    <row r="226" spans="2:65" s="10" customFormat="1" ht="16.5" customHeight="1">
      <c r="B226" s="164"/>
      <c r="C226" s="165"/>
      <c r="D226" s="165"/>
      <c r="E226" s="166" t="s">
        <v>5</v>
      </c>
      <c r="F226" s="277" t="s">
        <v>367</v>
      </c>
      <c r="G226" s="278"/>
      <c r="H226" s="278"/>
      <c r="I226" s="278"/>
      <c r="J226" s="165"/>
      <c r="K226" s="167">
        <v>23.52</v>
      </c>
      <c r="L226" s="165"/>
      <c r="M226" s="165"/>
      <c r="N226" s="165"/>
      <c r="O226" s="165"/>
      <c r="P226" s="165"/>
      <c r="Q226" s="165"/>
      <c r="R226" s="168"/>
      <c r="T226" s="169"/>
      <c r="U226" s="165"/>
      <c r="V226" s="165"/>
      <c r="W226" s="165"/>
      <c r="X226" s="165"/>
      <c r="Y226" s="165"/>
      <c r="Z226" s="165"/>
      <c r="AA226" s="170"/>
      <c r="AT226" s="171" t="s">
        <v>161</v>
      </c>
      <c r="AU226" s="171" t="s">
        <v>128</v>
      </c>
      <c r="AV226" s="10" t="s">
        <v>128</v>
      </c>
      <c r="AW226" s="10" t="s">
        <v>31</v>
      </c>
      <c r="AX226" s="10" t="s">
        <v>80</v>
      </c>
      <c r="AY226" s="171" t="s">
        <v>149</v>
      </c>
    </row>
    <row r="227" spans="2:65" s="1" customFormat="1" ht="25.5" customHeight="1">
      <c r="B227" s="128"/>
      <c r="C227" s="157" t="s">
        <v>368</v>
      </c>
      <c r="D227" s="157" t="s">
        <v>150</v>
      </c>
      <c r="E227" s="158" t="s">
        <v>369</v>
      </c>
      <c r="F227" s="266" t="s">
        <v>370</v>
      </c>
      <c r="G227" s="266"/>
      <c r="H227" s="266"/>
      <c r="I227" s="266"/>
      <c r="J227" s="159" t="s">
        <v>371</v>
      </c>
      <c r="K227" s="191">
        <v>0</v>
      </c>
      <c r="L227" s="267">
        <v>0</v>
      </c>
      <c r="M227" s="267"/>
      <c r="N227" s="268">
        <f>ROUND(L227*K227,2)</f>
        <v>0</v>
      </c>
      <c r="O227" s="268"/>
      <c r="P227" s="268"/>
      <c r="Q227" s="268"/>
      <c r="R227" s="131"/>
      <c r="T227" s="161" t="s">
        <v>5</v>
      </c>
      <c r="U227" s="45" t="s">
        <v>40</v>
      </c>
      <c r="V227" s="37"/>
      <c r="W227" s="162">
        <f>V227*K227</f>
        <v>0</v>
      </c>
      <c r="X227" s="162">
        <v>0</v>
      </c>
      <c r="Y227" s="162">
        <f>X227*K227</f>
        <v>0</v>
      </c>
      <c r="Z227" s="162">
        <v>0</v>
      </c>
      <c r="AA227" s="163">
        <f>Z227*K227</f>
        <v>0</v>
      </c>
      <c r="AR227" s="21" t="s">
        <v>222</v>
      </c>
      <c r="AT227" s="21" t="s">
        <v>150</v>
      </c>
      <c r="AU227" s="21" t="s">
        <v>128</v>
      </c>
      <c r="AY227" s="21" t="s">
        <v>149</v>
      </c>
      <c r="BE227" s="102">
        <f>IF(U227="základná",N227,0)</f>
        <v>0</v>
      </c>
      <c r="BF227" s="102">
        <f>IF(U227="znížená",N227,0)</f>
        <v>0</v>
      </c>
      <c r="BG227" s="102">
        <f>IF(U227="zákl. prenesená",N227,0)</f>
        <v>0</v>
      </c>
      <c r="BH227" s="102">
        <f>IF(U227="zníž. prenesená",N227,0)</f>
        <v>0</v>
      </c>
      <c r="BI227" s="102">
        <f>IF(U227="nulová",N227,0)</f>
        <v>0</v>
      </c>
      <c r="BJ227" s="21" t="s">
        <v>128</v>
      </c>
      <c r="BK227" s="102">
        <f>ROUND(L227*K227,2)</f>
        <v>0</v>
      </c>
      <c r="BL227" s="21" t="s">
        <v>222</v>
      </c>
      <c r="BM227" s="21" t="s">
        <v>372</v>
      </c>
    </row>
    <row r="228" spans="2:65" s="9" customFormat="1" ht="29.85" customHeight="1">
      <c r="B228" s="146"/>
      <c r="C228" s="147"/>
      <c r="D228" s="156" t="s">
        <v>112</v>
      </c>
      <c r="E228" s="156"/>
      <c r="F228" s="156"/>
      <c r="G228" s="156"/>
      <c r="H228" s="156"/>
      <c r="I228" s="156"/>
      <c r="J228" s="156"/>
      <c r="K228" s="156"/>
      <c r="L228" s="156"/>
      <c r="M228" s="156"/>
      <c r="N228" s="286">
        <f>BK228</f>
        <v>0</v>
      </c>
      <c r="O228" s="287"/>
      <c r="P228" s="287"/>
      <c r="Q228" s="287"/>
      <c r="R228" s="149"/>
      <c r="T228" s="150"/>
      <c r="U228" s="147"/>
      <c r="V228" s="147"/>
      <c r="W228" s="151">
        <f>SUM(W229:W232)</f>
        <v>0</v>
      </c>
      <c r="X228" s="147"/>
      <c r="Y228" s="151">
        <f>SUM(Y229:Y232)</f>
        <v>5.3999999999999999E-2</v>
      </c>
      <c r="Z228" s="147"/>
      <c r="AA228" s="152">
        <f>SUM(AA229:AA232)</f>
        <v>0</v>
      </c>
      <c r="AR228" s="153" t="s">
        <v>128</v>
      </c>
      <c r="AT228" s="154" t="s">
        <v>72</v>
      </c>
      <c r="AU228" s="154" t="s">
        <v>80</v>
      </c>
      <c r="AY228" s="153" t="s">
        <v>149</v>
      </c>
      <c r="BK228" s="155">
        <f>SUM(BK229:BK232)</f>
        <v>0</v>
      </c>
    </row>
    <row r="229" spans="2:65" s="1" customFormat="1" ht="25.5" customHeight="1">
      <c r="B229" s="128"/>
      <c r="C229" s="157" t="s">
        <v>373</v>
      </c>
      <c r="D229" s="157" t="s">
        <v>150</v>
      </c>
      <c r="E229" s="158" t="s">
        <v>374</v>
      </c>
      <c r="F229" s="266" t="s">
        <v>375</v>
      </c>
      <c r="G229" s="266"/>
      <c r="H229" s="266"/>
      <c r="I229" s="266"/>
      <c r="J229" s="159" t="s">
        <v>278</v>
      </c>
      <c r="K229" s="160">
        <v>1</v>
      </c>
      <c r="L229" s="267">
        <v>0</v>
      </c>
      <c r="M229" s="267"/>
      <c r="N229" s="268">
        <f>ROUND(L229*K229,2)</f>
        <v>0</v>
      </c>
      <c r="O229" s="268"/>
      <c r="P229" s="268"/>
      <c r="Q229" s="268"/>
      <c r="R229" s="131"/>
      <c r="T229" s="161" t="s">
        <v>5</v>
      </c>
      <c r="U229" s="45" t="s">
        <v>40</v>
      </c>
      <c r="V229" s="37"/>
      <c r="W229" s="162">
        <f>V229*K229</f>
        <v>0</v>
      </c>
      <c r="X229" s="162">
        <v>2.7E-2</v>
      </c>
      <c r="Y229" s="162">
        <f>X229*K229</f>
        <v>2.7E-2</v>
      </c>
      <c r="Z229" s="162">
        <v>0</v>
      </c>
      <c r="AA229" s="163">
        <f>Z229*K229</f>
        <v>0</v>
      </c>
      <c r="AR229" s="21" t="s">
        <v>222</v>
      </c>
      <c r="AT229" s="21" t="s">
        <v>150</v>
      </c>
      <c r="AU229" s="21" t="s">
        <v>128</v>
      </c>
      <c r="AY229" s="21" t="s">
        <v>149</v>
      </c>
      <c r="BE229" s="102">
        <f>IF(U229="základná",N229,0)</f>
        <v>0</v>
      </c>
      <c r="BF229" s="102">
        <f>IF(U229="znížená",N229,0)</f>
        <v>0</v>
      </c>
      <c r="BG229" s="102">
        <f>IF(U229="zákl. prenesená",N229,0)</f>
        <v>0</v>
      </c>
      <c r="BH229" s="102">
        <f>IF(U229="zníž. prenesená",N229,0)</f>
        <v>0</v>
      </c>
      <c r="BI229" s="102">
        <f>IF(U229="nulová",N229,0)</f>
        <v>0</v>
      </c>
      <c r="BJ229" s="21" t="s">
        <v>128</v>
      </c>
      <c r="BK229" s="102">
        <f>ROUND(L229*K229,2)</f>
        <v>0</v>
      </c>
      <c r="BL229" s="21" t="s">
        <v>222</v>
      </c>
      <c r="BM229" s="21" t="s">
        <v>376</v>
      </c>
    </row>
    <row r="230" spans="2:65" s="1" customFormat="1" ht="16.5" customHeight="1">
      <c r="B230" s="128"/>
      <c r="C230" s="157" t="s">
        <v>377</v>
      </c>
      <c r="D230" s="157" t="s">
        <v>150</v>
      </c>
      <c r="E230" s="158" t="s">
        <v>378</v>
      </c>
      <c r="F230" s="266" t="s">
        <v>379</v>
      </c>
      <c r="G230" s="266"/>
      <c r="H230" s="266"/>
      <c r="I230" s="266"/>
      <c r="J230" s="159" t="s">
        <v>355</v>
      </c>
      <c r="K230" s="160">
        <v>1</v>
      </c>
      <c r="L230" s="267">
        <v>0</v>
      </c>
      <c r="M230" s="267"/>
      <c r="N230" s="268">
        <f>ROUND(L230*K230,2)</f>
        <v>0</v>
      </c>
      <c r="O230" s="268"/>
      <c r="P230" s="268"/>
      <c r="Q230" s="268"/>
      <c r="R230" s="131"/>
      <c r="T230" s="161" t="s">
        <v>5</v>
      </c>
      <c r="U230" s="45" t="s">
        <v>40</v>
      </c>
      <c r="V230" s="37"/>
      <c r="W230" s="162">
        <f>V230*K230</f>
        <v>0</v>
      </c>
      <c r="X230" s="162">
        <v>2.7E-2</v>
      </c>
      <c r="Y230" s="162">
        <f>X230*K230</f>
        <v>2.7E-2</v>
      </c>
      <c r="Z230" s="162">
        <v>0</v>
      </c>
      <c r="AA230" s="163">
        <f>Z230*K230</f>
        <v>0</v>
      </c>
      <c r="AR230" s="21" t="s">
        <v>222</v>
      </c>
      <c r="AT230" s="21" t="s">
        <v>150</v>
      </c>
      <c r="AU230" s="21" t="s">
        <v>128</v>
      </c>
      <c r="AY230" s="21" t="s">
        <v>149</v>
      </c>
      <c r="BE230" s="102">
        <f>IF(U230="základná",N230,0)</f>
        <v>0</v>
      </c>
      <c r="BF230" s="102">
        <f>IF(U230="znížená",N230,0)</f>
        <v>0</v>
      </c>
      <c r="BG230" s="102">
        <f>IF(U230="zákl. prenesená",N230,0)</f>
        <v>0</v>
      </c>
      <c r="BH230" s="102">
        <f>IF(U230="zníž. prenesená",N230,0)</f>
        <v>0</v>
      </c>
      <c r="BI230" s="102">
        <f>IF(U230="nulová",N230,0)</f>
        <v>0</v>
      </c>
      <c r="BJ230" s="21" t="s">
        <v>128</v>
      </c>
      <c r="BK230" s="102">
        <f>ROUND(L230*K230,2)</f>
        <v>0</v>
      </c>
      <c r="BL230" s="21" t="s">
        <v>222</v>
      </c>
      <c r="BM230" s="21" t="s">
        <v>380</v>
      </c>
    </row>
    <row r="231" spans="2:65" s="10" customFormat="1" ht="16.5" customHeight="1">
      <c r="B231" s="164"/>
      <c r="C231" s="165"/>
      <c r="D231" s="165"/>
      <c r="E231" s="166" t="s">
        <v>5</v>
      </c>
      <c r="F231" s="273" t="s">
        <v>381</v>
      </c>
      <c r="G231" s="274"/>
      <c r="H231" s="274"/>
      <c r="I231" s="274"/>
      <c r="J231" s="165"/>
      <c r="K231" s="167">
        <v>1</v>
      </c>
      <c r="L231" s="165"/>
      <c r="M231" s="165"/>
      <c r="N231" s="165"/>
      <c r="O231" s="165"/>
      <c r="P231" s="165"/>
      <c r="Q231" s="165"/>
      <c r="R231" s="168"/>
      <c r="T231" s="169"/>
      <c r="U231" s="165"/>
      <c r="V231" s="165"/>
      <c r="W231" s="165"/>
      <c r="X231" s="165"/>
      <c r="Y231" s="165"/>
      <c r="Z231" s="165"/>
      <c r="AA231" s="170"/>
      <c r="AT231" s="171" t="s">
        <v>161</v>
      </c>
      <c r="AU231" s="171" t="s">
        <v>128</v>
      </c>
      <c r="AV231" s="10" t="s">
        <v>128</v>
      </c>
      <c r="AW231" s="10" t="s">
        <v>31</v>
      </c>
      <c r="AX231" s="10" t="s">
        <v>80</v>
      </c>
      <c r="AY231" s="171" t="s">
        <v>149</v>
      </c>
    </row>
    <row r="232" spans="2:65" s="1" customFormat="1" ht="25.5" customHeight="1">
      <c r="B232" s="128"/>
      <c r="C232" s="157" t="s">
        <v>382</v>
      </c>
      <c r="D232" s="157" t="s">
        <v>150</v>
      </c>
      <c r="E232" s="158" t="s">
        <v>383</v>
      </c>
      <c r="F232" s="266" t="s">
        <v>384</v>
      </c>
      <c r="G232" s="266"/>
      <c r="H232" s="266"/>
      <c r="I232" s="266"/>
      <c r="J232" s="159" t="s">
        <v>337</v>
      </c>
      <c r="K232" s="160">
        <v>5.3999999999999999E-2</v>
      </c>
      <c r="L232" s="267">
        <v>0</v>
      </c>
      <c r="M232" s="267"/>
      <c r="N232" s="268">
        <f>ROUND(L232*K232,2)</f>
        <v>0</v>
      </c>
      <c r="O232" s="268"/>
      <c r="P232" s="268"/>
      <c r="Q232" s="268"/>
      <c r="R232" s="131"/>
      <c r="T232" s="161" t="s">
        <v>5</v>
      </c>
      <c r="U232" s="45" t="s">
        <v>40</v>
      </c>
      <c r="V232" s="37"/>
      <c r="W232" s="162">
        <f>V232*K232</f>
        <v>0</v>
      </c>
      <c r="X232" s="162">
        <v>0</v>
      </c>
      <c r="Y232" s="162">
        <f>X232*K232</f>
        <v>0</v>
      </c>
      <c r="Z232" s="162">
        <v>0</v>
      </c>
      <c r="AA232" s="163">
        <f>Z232*K232</f>
        <v>0</v>
      </c>
      <c r="AR232" s="21" t="s">
        <v>222</v>
      </c>
      <c r="AT232" s="21" t="s">
        <v>150</v>
      </c>
      <c r="AU232" s="21" t="s">
        <v>128</v>
      </c>
      <c r="AY232" s="21" t="s">
        <v>149</v>
      </c>
      <c r="BE232" s="102">
        <f>IF(U232="základná",N232,0)</f>
        <v>0</v>
      </c>
      <c r="BF232" s="102">
        <f>IF(U232="znížená",N232,0)</f>
        <v>0</v>
      </c>
      <c r="BG232" s="102">
        <f>IF(U232="zákl. prenesená",N232,0)</f>
        <v>0</v>
      </c>
      <c r="BH232" s="102">
        <f>IF(U232="zníž. prenesená",N232,0)</f>
        <v>0</v>
      </c>
      <c r="BI232" s="102">
        <f>IF(U232="nulová",N232,0)</f>
        <v>0</v>
      </c>
      <c r="BJ232" s="21" t="s">
        <v>128</v>
      </c>
      <c r="BK232" s="102">
        <f>ROUND(L232*K232,2)</f>
        <v>0</v>
      </c>
      <c r="BL232" s="21" t="s">
        <v>222</v>
      </c>
      <c r="BM232" s="21" t="s">
        <v>385</v>
      </c>
    </row>
    <row r="233" spans="2:65" s="9" customFormat="1" ht="29.85" customHeight="1">
      <c r="B233" s="146"/>
      <c r="C233" s="147"/>
      <c r="D233" s="156" t="s">
        <v>113</v>
      </c>
      <c r="E233" s="156"/>
      <c r="F233" s="156"/>
      <c r="G233" s="156"/>
      <c r="H233" s="156"/>
      <c r="I233" s="156"/>
      <c r="J233" s="156"/>
      <c r="K233" s="156"/>
      <c r="L233" s="156"/>
      <c r="M233" s="156"/>
      <c r="N233" s="286">
        <f>BK233</f>
        <v>0</v>
      </c>
      <c r="O233" s="287"/>
      <c r="P233" s="287"/>
      <c r="Q233" s="287"/>
      <c r="R233" s="149"/>
      <c r="T233" s="150"/>
      <c r="U233" s="147"/>
      <c r="V233" s="147"/>
      <c r="W233" s="151">
        <f>SUM(W234:W240)</f>
        <v>0</v>
      </c>
      <c r="X233" s="147"/>
      <c r="Y233" s="151">
        <f>SUM(Y234:Y240)</f>
        <v>3.6140000000000005E-2</v>
      </c>
      <c r="Z233" s="147"/>
      <c r="AA233" s="152">
        <f>SUM(AA234:AA240)</f>
        <v>0</v>
      </c>
      <c r="AR233" s="153" t="s">
        <v>128</v>
      </c>
      <c r="AT233" s="154" t="s">
        <v>72</v>
      </c>
      <c r="AU233" s="154" t="s">
        <v>80</v>
      </c>
      <c r="AY233" s="153" t="s">
        <v>149</v>
      </c>
      <c r="BK233" s="155">
        <f>SUM(BK234:BK240)</f>
        <v>0</v>
      </c>
    </row>
    <row r="234" spans="2:65" s="1" customFormat="1" ht="25.5" customHeight="1">
      <c r="B234" s="128"/>
      <c r="C234" s="157" t="s">
        <v>386</v>
      </c>
      <c r="D234" s="157" t="s">
        <v>150</v>
      </c>
      <c r="E234" s="158" t="s">
        <v>387</v>
      </c>
      <c r="F234" s="266" t="s">
        <v>388</v>
      </c>
      <c r="G234" s="266"/>
      <c r="H234" s="266"/>
      <c r="I234" s="266"/>
      <c r="J234" s="159" t="s">
        <v>389</v>
      </c>
      <c r="K234" s="160">
        <v>1</v>
      </c>
      <c r="L234" s="267">
        <v>0</v>
      </c>
      <c r="M234" s="267"/>
      <c r="N234" s="268">
        <f t="shared" ref="N234:N240" si="15">ROUND(L234*K234,2)</f>
        <v>0</v>
      </c>
      <c r="O234" s="268"/>
      <c r="P234" s="268"/>
      <c r="Q234" s="268"/>
      <c r="R234" s="131"/>
      <c r="T234" s="161" t="s">
        <v>5</v>
      </c>
      <c r="U234" s="45" t="s">
        <v>40</v>
      </c>
      <c r="V234" s="37"/>
      <c r="W234" s="162">
        <f t="shared" ref="W234:W240" si="16">V234*K234</f>
        <v>0</v>
      </c>
      <c r="X234" s="162">
        <v>2.2300000000000002E-3</v>
      </c>
      <c r="Y234" s="162">
        <f t="shared" ref="Y234:Y240" si="17">X234*K234</f>
        <v>2.2300000000000002E-3</v>
      </c>
      <c r="Z234" s="162">
        <v>0</v>
      </c>
      <c r="AA234" s="163">
        <f t="shared" ref="AA234:AA240" si="18">Z234*K234</f>
        <v>0</v>
      </c>
      <c r="AR234" s="21" t="s">
        <v>222</v>
      </c>
      <c r="AT234" s="21" t="s">
        <v>150</v>
      </c>
      <c r="AU234" s="21" t="s">
        <v>128</v>
      </c>
      <c r="AY234" s="21" t="s">
        <v>149</v>
      </c>
      <c r="BE234" s="102">
        <f t="shared" ref="BE234:BE240" si="19">IF(U234="základná",N234,0)</f>
        <v>0</v>
      </c>
      <c r="BF234" s="102">
        <f t="shared" ref="BF234:BF240" si="20">IF(U234="znížená",N234,0)</f>
        <v>0</v>
      </c>
      <c r="BG234" s="102">
        <f t="shared" ref="BG234:BG240" si="21">IF(U234="zákl. prenesená",N234,0)</f>
        <v>0</v>
      </c>
      <c r="BH234" s="102">
        <f t="shared" ref="BH234:BH240" si="22">IF(U234="zníž. prenesená",N234,0)</f>
        <v>0</v>
      </c>
      <c r="BI234" s="102">
        <f t="shared" ref="BI234:BI240" si="23">IF(U234="nulová",N234,0)</f>
        <v>0</v>
      </c>
      <c r="BJ234" s="21" t="s">
        <v>128</v>
      </c>
      <c r="BK234" s="102">
        <f t="shared" ref="BK234:BK240" si="24">ROUND(L234*K234,2)</f>
        <v>0</v>
      </c>
      <c r="BL234" s="21" t="s">
        <v>222</v>
      </c>
      <c r="BM234" s="21" t="s">
        <v>390</v>
      </c>
    </row>
    <row r="235" spans="2:65" s="1" customFormat="1" ht="16.5" customHeight="1">
      <c r="B235" s="128"/>
      <c r="C235" s="187" t="s">
        <v>391</v>
      </c>
      <c r="D235" s="187" t="s">
        <v>198</v>
      </c>
      <c r="E235" s="188" t="s">
        <v>392</v>
      </c>
      <c r="F235" s="283" t="s">
        <v>393</v>
      </c>
      <c r="G235" s="283"/>
      <c r="H235" s="283"/>
      <c r="I235" s="283"/>
      <c r="J235" s="189" t="s">
        <v>278</v>
      </c>
      <c r="K235" s="190">
        <v>1</v>
      </c>
      <c r="L235" s="284">
        <v>0</v>
      </c>
      <c r="M235" s="284"/>
      <c r="N235" s="285">
        <f t="shared" si="15"/>
        <v>0</v>
      </c>
      <c r="O235" s="268"/>
      <c r="P235" s="268"/>
      <c r="Q235" s="268"/>
      <c r="R235" s="131"/>
      <c r="T235" s="161" t="s">
        <v>5</v>
      </c>
      <c r="U235" s="45" t="s">
        <v>40</v>
      </c>
      <c r="V235" s="37"/>
      <c r="W235" s="162">
        <f t="shared" si="16"/>
        <v>0</v>
      </c>
      <c r="X235" s="162">
        <v>1.4E-2</v>
      </c>
      <c r="Y235" s="162">
        <f t="shared" si="17"/>
        <v>1.4E-2</v>
      </c>
      <c r="Z235" s="162">
        <v>0</v>
      </c>
      <c r="AA235" s="163">
        <f t="shared" si="18"/>
        <v>0</v>
      </c>
      <c r="AR235" s="21" t="s">
        <v>298</v>
      </c>
      <c r="AT235" s="21" t="s">
        <v>198</v>
      </c>
      <c r="AU235" s="21" t="s">
        <v>128</v>
      </c>
      <c r="AY235" s="21" t="s">
        <v>149</v>
      </c>
      <c r="BE235" s="102">
        <f t="shared" si="19"/>
        <v>0</v>
      </c>
      <c r="BF235" s="102">
        <f t="shared" si="20"/>
        <v>0</v>
      </c>
      <c r="BG235" s="102">
        <f t="shared" si="21"/>
        <v>0</v>
      </c>
      <c r="BH235" s="102">
        <f t="shared" si="22"/>
        <v>0</v>
      </c>
      <c r="BI235" s="102">
        <f t="shared" si="23"/>
        <v>0</v>
      </c>
      <c r="BJ235" s="21" t="s">
        <v>128</v>
      </c>
      <c r="BK235" s="102">
        <f t="shared" si="24"/>
        <v>0</v>
      </c>
      <c r="BL235" s="21" t="s">
        <v>222</v>
      </c>
      <c r="BM235" s="21" t="s">
        <v>394</v>
      </c>
    </row>
    <row r="236" spans="2:65" s="1" customFormat="1" ht="25.5" customHeight="1">
      <c r="B236" s="128"/>
      <c r="C236" s="157" t="s">
        <v>395</v>
      </c>
      <c r="D236" s="157" t="s">
        <v>150</v>
      </c>
      <c r="E236" s="158" t="s">
        <v>396</v>
      </c>
      <c r="F236" s="266" t="s">
        <v>397</v>
      </c>
      <c r="G236" s="266"/>
      <c r="H236" s="266"/>
      <c r="I236" s="266"/>
      <c r="J236" s="159" t="s">
        <v>389</v>
      </c>
      <c r="K236" s="160">
        <v>1</v>
      </c>
      <c r="L236" s="267">
        <v>0</v>
      </c>
      <c r="M236" s="267"/>
      <c r="N236" s="268">
        <f t="shared" si="15"/>
        <v>0</v>
      </c>
      <c r="O236" s="268"/>
      <c r="P236" s="268"/>
      <c r="Q236" s="268"/>
      <c r="R236" s="131"/>
      <c r="T236" s="161" t="s">
        <v>5</v>
      </c>
      <c r="U236" s="45" t="s">
        <v>40</v>
      </c>
      <c r="V236" s="37"/>
      <c r="W236" s="162">
        <f t="shared" si="16"/>
        <v>0</v>
      </c>
      <c r="X236" s="162">
        <v>4.8999999999999998E-4</v>
      </c>
      <c r="Y236" s="162">
        <f t="shared" si="17"/>
        <v>4.8999999999999998E-4</v>
      </c>
      <c r="Z236" s="162">
        <v>0</v>
      </c>
      <c r="AA236" s="163">
        <f t="shared" si="18"/>
        <v>0</v>
      </c>
      <c r="AR236" s="21" t="s">
        <v>222</v>
      </c>
      <c r="AT236" s="21" t="s">
        <v>150</v>
      </c>
      <c r="AU236" s="21" t="s">
        <v>128</v>
      </c>
      <c r="AY236" s="21" t="s">
        <v>149</v>
      </c>
      <c r="BE236" s="102">
        <f t="shared" si="19"/>
        <v>0</v>
      </c>
      <c r="BF236" s="102">
        <f t="shared" si="20"/>
        <v>0</v>
      </c>
      <c r="BG236" s="102">
        <f t="shared" si="21"/>
        <v>0</v>
      </c>
      <c r="BH236" s="102">
        <f t="shared" si="22"/>
        <v>0</v>
      </c>
      <c r="BI236" s="102">
        <f t="shared" si="23"/>
        <v>0</v>
      </c>
      <c r="BJ236" s="21" t="s">
        <v>128</v>
      </c>
      <c r="BK236" s="102">
        <f t="shared" si="24"/>
        <v>0</v>
      </c>
      <c r="BL236" s="21" t="s">
        <v>222</v>
      </c>
      <c r="BM236" s="21" t="s">
        <v>398</v>
      </c>
    </row>
    <row r="237" spans="2:65" s="1" customFormat="1" ht="16.5" customHeight="1">
      <c r="B237" s="128"/>
      <c r="C237" s="187" t="s">
        <v>399</v>
      </c>
      <c r="D237" s="187" t="s">
        <v>198</v>
      </c>
      <c r="E237" s="188" t="s">
        <v>400</v>
      </c>
      <c r="F237" s="283" t="s">
        <v>401</v>
      </c>
      <c r="G237" s="283"/>
      <c r="H237" s="283"/>
      <c r="I237" s="283"/>
      <c r="J237" s="189" t="s">
        <v>278</v>
      </c>
      <c r="K237" s="190">
        <v>1</v>
      </c>
      <c r="L237" s="284">
        <v>0</v>
      </c>
      <c r="M237" s="284"/>
      <c r="N237" s="285">
        <f t="shared" si="15"/>
        <v>0</v>
      </c>
      <c r="O237" s="268"/>
      <c r="P237" s="268"/>
      <c r="Q237" s="268"/>
      <c r="R237" s="131"/>
      <c r="T237" s="161" t="s">
        <v>5</v>
      </c>
      <c r="U237" s="45" t="s">
        <v>40</v>
      </c>
      <c r="V237" s="37"/>
      <c r="W237" s="162">
        <f t="shared" si="16"/>
        <v>0</v>
      </c>
      <c r="X237" s="162">
        <v>1.6199999999999999E-2</v>
      </c>
      <c r="Y237" s="162">
        <f t="shared" si="17"/>
        <v>1.6199999999999999E-2</v>
      </c>
      <c r="Z237" s="162">
        <v>0</v>
      </c>
      <c r="AA237" s="163">
        <f t="shared" si="18"/>
        <v>0</v>
      </c>
      <c r="AR237" s="21" t="s">
        <v>298</v>
      </c>
      <c r="AT237" s="21" t="s">
        <v>198</v>
      </c>
      <c r="AU237" s="21" t="s">
        <v>128</v>
      </c>
      <c r="AY237" s="21" t="s">
        <v>149</v>
      </c>
      <c r="BE237" s="102">
        <f t="shared" si="19"/>
        <v>0</v>
      </c>
      <c r="BF237" s="102">
        <f t="shared" si="20"/>
        <v>0</v>
      </c>
      <c r="BG237" s="102">
        <f t="shared" si="21"/>
        <v>0</v>
      </c>
      <c r="BH237" s="102">
        <f t="shared" si="22"/>
        <v>0</v>
      </c>
      <c r="BI237" s="102">
        <f t="shared" si="23"/>
        <v>0</v>
      </c>
      <c r="BJ237" s="21" t="s">
        <v>128</v>
      </c>
      <c r="BK237" s="102">
        <f t="shared" si="24"/>
        <v>0</v>
      </c>
      <c r="BL237" s="21" t="s">
        <v>222</v>
      </c>
      <c r="BM237" s="21" t="s">
        <v>402</v>
      </c>
    </row>
    <row r="238" spans="2:65" s="1" customFormat="1" ht="25.5" customHeight="1">
      <c r="B238" s="128"/>
      <c r="C238" s="157" t="s">
        <v>403</v>
      </c>
      <c r="D238" s="157" t="s">
        <v>150</v>
      </c>
      <c r="E238" s="158" t="s">
        <v>404</v>
      </c>
      <c r="F238" s="266" t="s">
        <v>405</v>
      </c>
      <c r="G238" s="266"/>
      <c r="H238" s="266"/>
      <c r="I238" s="266"/>
      <c r="J238" s="159" t="s">
        <v>278</v>
      </c>
      <c r="K238" s="160">
        <v>2</v>
      </c>
      <c r="L238" s="267">
        <v>0</v>
      </c>
      <c r="M238" s="267"/>
      <c r="N238" s="268">
        <f t="shared" si="15"/>
        <v>0</v>
      </c>
      <c r="O238" s="268"/>
      <c r="P238" s="268"/>
      <c r="Q238" s="268"/>
      <c r="R238" s="131"/>
      <c r="T238" s="161" t="s">
        <v>5</v>
      </c>
      <c r="U238" s="45" t="s">
        <v>40</v>
      </c>
      <c r="V238" s="37"/>
      <c r="W238" s="162">
        <f t="shared" si="16"/>
        <v>0</v>
      </c>
      <c r="X238" s="162">
        <v>1.2E-4</v>
      </c>
      <c r="Y238" s="162">
        <f t="shared" si="17"/>
        <v>2.4000000000000001E-4</v>
      </c>
      <c r="Z238" s="162">
        <v>0</v>
      </c>
      <c r="AA238" s="163">
        <f t="shared" si="18"/>
        <v>0</v>
      </c>
      <c r="AR238" s="21" t="s">
        <v>222</v>
      </c>
      <c r="AT238" s="21" t="s">
        <v>150</v>
      </c>
      <c r="AU238" s="21" t="s">
        <v>128</v>
      </c>
      <c r="AY238" s="21" t="s">
        <v>149</v>
      </c>
      <c r="BE238" s="102">
        <f t="shared" si="19"/>
        <v>0</v>
      </c>
      <c r="BF238" s="102">
        <f t="shared" si="20"/>
        <v>0</v>
      </c>
      <c r="BG238" s="102">
        <f t="shared" si="21"/>
        <v>0</v>
      </c>
      <c r="BH238" s="102">
        <f t="shared" si="22"/>
        <v>0</v>
      </c>
      <c r="BI238" s="102">
        <f t="shared" si="23"/>
        <v>0</v>
      </c>
      <c r="BJ238" s="21" t="s">
        <v>128</v>
      </c>
      <c r="BK238" s="102">
        <f t="shared" si="24"/>
        <v>0</v>
      </c>
      <c r="BL238" s="21" t="s">
        <v>222</v>
      </c>
      <c r="BM238" s="21" t="s">
        <v>406</v>
      </c>
    </row>
    <row r="239" spans="2:65" s="1" customFormat="1" ht="16.5" customHeight="1">
      <c r="B239" s="128"/>
      <c r="C239" s="187" t="s">
        <v>407</v>
      </c>
      <c r="D239" s="187" t="s">
        <v>198</v>
      </c>
      <c r="E239" s="188" t="s">
        <v>408</v>
      </c>
      <c r="F239" s="283" t="s">
        <v>409</v>
      </c>
      <c r="G239" s="283"/>
      <c r="H239" s="283"/>
      <c r="I239" s="283"/>
      <c r="J239" s="189" t="s">
        <v>278</v>
      </c>
      <c r="K239" s="190">
        <v>2</v>
      </c>
      <c r="L239" s="284">
        <v>0</v>
      </c>
      <c r="M239" s="284"/>
      <c r="N239" s="285">
        <f t="shared" si="15"/>
        <v>0</v>
      </c>
      <c r="O239" s="268"/>
      <c r="P239" s="268"/>
      <c r="Q239" s="268"/>
      <c r="R239" s="131"/>
      <c r="T239" s="161" t="s">
        <v>5</v>
      </c>
      <c r="U239" s="45" t="s">
        <v>40</v>
      </c>
      <c r="V239" s="37"/>
      <c r="W239" s="162">
        <f t="shared" si="16"/>
        <v>0</v>
      </c>
      <c r="X239" s="162">
        <v>1.49E-3</v>
      </c>
      <c r="Y239" s="162">
        <f t="shared" si="17"/>
        <v>2.98E-3</v>
      </c>
      <c r="Z239" s="162">
        <v>0</v>
      </c>
      <c r="AA239" s="163">
        <f t="shared" si="18"/>
        <v>0</v>
      </c>
      <c r="AR239" s="21" t="s">
        <v>298</v>
      </c>
      <c r="AT239" s="21" t="s">
        <v>198</v>
      </c>
      <c r="AU239" s="21" t="s">
        <v>128</v>
      </c>
      <c r="AY239" s="21" t="s">
        <v>149</v>
      </c>
      <c r="BE239" s="102">
        <f t="shared" si="19"/>
        <v>0</v>
      </c>
      <c r="BF239" s="102">
        <f t="shared" si="20"/>
        <v>0</v>
      </c>
      <c r="BG239" s="102">
        <f t="shared" si="21"/>
        <v>0</v>
      </c>
      <c r="BH239" s="102">
        <f t="shared" si="22"/>
        <v>0</v>
      </c>
      <c r="BI239" s="102">
        <f t="shared" si="23"/>
        <v>0</v>
      </c>
      <c r="BJ239" s="21" t="s">
        <v>128</v>
      </c>
      <c r="BK239" s="102">
        <f t="shared" si="24"/>
        <v>0</v>
      </c>
      <c r="BL239" s="21" t="s">
        <v>222</v>
      </c>
      <c r="BM239" s="21" t="s">
        <v>410</v>
      </c>
    </row>
    <row r="240" spans="2:65" s="1" customFormat="1" ht="25.5" customHeight="1">
      <c r="B240" s="128"/>
      <c r="C240" s="157" t="s">
        <v>411</v>
      </c>
      <c r="D240" s="157" t="s">
        <v>150</v>
      </c>
      <c r="E240" s="158" t="s">
        <v>412</v>
      </c>
      <c r="F240" s="266" t="s">
        <v>413</v>
      </c>
      <c r="G240" s="266"/>
      <c r="H240" s="266"/>
      <c r="I240" s="266"/>
      <c r="J240" s="159" t="s">
        <v>337</v>
      </c>
      <c r="K240" s="160">
        <v>3.5999999999999997E-2</v>
      </c>
      <c r="L240" s="267">
        <v>0</v>
      </c>
      <c r="M240" s="267"/>
      <c r="N240" s="268">
        <f t="shared" si="15"/>
        <v>0</v>
      </c>
      <c r="O240" s="268"/>
      <c r="P240" s="268"/>
      <c r="Q240" s="268"/>
      <c r="R240" s="131"/>
      <c r="T240" s="161" t="s">
        <v>5</v>
      </c>
      <c r="U240" s="45" t="s">
        <v>40</v>
      </c>
      <c r="V240" s="37"/>
      <c r="W240" s="162">
        <f t="shared" si="16"/>
        <v>0</v>
      </c>
      <c r="X240" s="162">
        <v>0</v>
      </c>
      <c r="Y240" s="162">
        <f t="shared" si="17"/>
        <v>0</v>
      </c>
      <c r="Z240" s="162">
        <v>0</v>
      </c>
      <c r="AA240" s="163">
        <f t="shared" si="18"/>
        <v>0</v>
      </c>
      <c r="AR240" s="21" t="s">
        <v>222</v>
      </c>
      <c r="AT240" s="21" t="s">
        <v>150</v>
      </c>
      <c r="AU240" s="21" t="s">
        <v>128</v>
      </c>
      <c r="AY240" s="21" t="s">
        <v>149</v>
      </c>
      <c r="BE240" s="102">
        <f t="shared" si="19"/>
        <v>0</v>
      </c>
      <c r="BF240" s="102">
        <f t="shared" si="20"/>
        <v>0</v>
      </c>
      <c r="BG240" s="102">
        <f t="shared" si="21"/>
        <v>0</v>
      </c>
      <c r="BH240" s="102">
        <f t="shared" si="22"/>
        <v>0</v>
      </c>
      <c r="BI240" s="102">
        <f t="shared" si="23"/>
        <v>0</v>
      </c>
      <c r="BJ240" s="21" t="s">
        <v>128</v>
      </c>
      <c r="BK240" s="102">
        <f t="shared" si="24"/>
        <v>0</v>
      </c>
      <c r="BL240" s="21" t="s">
        <v>222</v>
      </c>
      <c r="BM240" s="21" t="s">
        <v>414</v>
      </c>
    </row>
    <row r="241" spans="2:65" s="9" customFormat="1" ht="29.85" customHeight="1">
      <c r="B241" s="146"/>
      <c r="C241" s="147"/>
      <c r="D241" s="156" t="s">
        <v>114</v>
      </c>
      <c r="E241" s="156"/>
      <c r="F241" s="156"/>
      <c r="G241" s="156"/>
      <c r="H241" s="156"/>
      <c r="I241" s="156"/>
      <c r="J241" s="156"/>
      <c r="K241" s="156"/>
      <c r="L241" s="156"/>
      <c r="M241" s="156"/>
      <c r="N241" s="286">
        <f>BK241</f>
        <v>0</v>
      </c>
      <c r="O241" s="287"/>
      <c r="P241" s="287"/>
      <c r="Q241" s="287"/>
      <c r="R241" s="149"/>
      <c r="T241" s="150"/>
      <c r="U241" s="147"/>
      <c r="V241" s="147"/>
      <c r="W241" s="151">
        <f>SUM(W242:W253)</f>
        <v>0</v>
      </c>
      <c r="X241" s="147"/>
      <c r="Y241" s="151">
        <f>SUM(Y242:Y253)</f>
        <v>0.57329030000000003</v>
      </c>
      <c r="Z241" s="147"/>
      <c r="AA241" s="152">
        <f>SUM(AA242:AA253)</f>
        <v>1.5117280000000002</v>
      </c>
      <c r="AR241" s="153" t="s">
        <v>128</v>
      </c>
      <c r="AT241" s="154" t="s">
        <v>72</v>
      </c>
      <c r="AU241" s="154" t="s">
        <v>80</v>
      </c>
      <c r="AY241" s="153" t="s">
        <v>149</v>
      </c>
      <c r="BK241" s="155">
        <f>SUM(BK242:BK253)</f>
        <v>0</v>
      </c>
    </row>
    <row r="242" spans="2:65" s="1" customFormat="1" ht="25.5" customHeight="1">
      <c r="B242" s="128"/>
      <c r="C242" s="157" t="s">
        <v>415</v>
      </c>
      <c r="D242" s="157" t="s">
        <v>150</v>
      </c>
      <c r="E242" s="158" t="s">
        <v>416</v>
      </c>
      <c r="F242" s="266" t="s">
        <v>417</v>
      </c>
      <c r="G242" s="266"/>
      <c r="H242" s="266"/>
      <c r="I242" s="266"/>
      <c r="J242" s="159" t="s">
        <v>153</v>
      </c>
      <c r="K242" s="160">
        <v>300</v>
      </c>
      <c r="L242" s="267">
        <v>0</v>
      </c>
      <c r="M242" s="267"/>
      <c r="N242" s="268">
        <f>ROUND(L242*K242,2)</f>
        <v>0</v>
      </c>
      <c r="O242" s="268"/>
      <c r="P242" s="268"/>
      <c r="Q242" s="268"/>
      <c r="R242" s="131"/>
      <c r="T242" s="161" t="s">
        <v>5</v>
      </c>
      <c r="U242" s="45" t="s">
        <v>40</v>
      </c>
      <c r="V242" s="37"/>
      <c r="W242" s="162">
        <f>V242*K242</f>
        <v>0</v>
      </c>
      <c r="X242" s="162">
        <v>0</v>
      </c>
      <c r="Y242" s="162">
        <f>X242*K242</f>
        <v>0</v>
      </c>
      <c r="Z242" s="162">
        <v>0</v>
      </c>
      <c r="AA242" s="163">
        <f>Z242*K242</f>
        <v>0</v>
      </c>
      <c r="AR242" s="21" t="s">
        <v>222</v>
      </c>
      <c r="AT242" s="21" t="s">
        <v>150</v>
      </c>
      <c r="AU242" s="21" t="s">
        <v>128</v>
      </c>
      <c r="AY242" s="21" t="s">
        <v>149</v>
      </c>
      <c r="BE242" s="102">
        <f>IF(U242="základná",N242,0)</f>
        <v>0</v>
      </c>
      <c r="BF242" s="102">
        <f>IF(U242="znížená",N242,0)</f>
        <v>0</v>
      </c>
      <c r="BG242" s="102">
        <f>IF(U242="zákl. prenesená",N242,0)</f>
        <v>0</v>
      </c>
      <c r="BH242" s="102">
        <f>IF(U242="zníž. prenesená",N242,0)</f>
        <v>0</v>
      </c>
      <c r="BI242" s="102">
        <f>IF(U242="nulová",N242,0)</f>
        <v>0</v>
      </c>
      <c r="BJ242" s="21" t="s">
        <v>128</v>
      </c>
      <c r="BK242" s="102">
        <f>ROUND(L242*K242,2)</f>
        <v>0</v>
      </c>
      <c r="BL242" s="21" t="s">
        <v>222</v>
      </c>
      <c r="BM242" s="21" t="s">
        <v>418</v>
      </c>
    </row>
    <row r="243" spans="2:65" s="10" customFormat="1" ht="16.5" customHeight="1">
      <c r="B243" s="164"/>
      <c r="C243" s="165"/>
      <c r="D243" s="165"/>
      <c r="E243" s="166" t="s">
        <v>5</v>
      </c>
      <c r="F243" s="273" t="s">
        <v>419</v>
      </c>
      <c r="G243" s="274"/>
      <c r="H243" s="274"/>
      <c r="I243" s="274"/>
      <c r="J243" s="165"/>
      <c r="K243" s="167">
        <v>300</v>
      </c>
      <c r="L243" s="165"/>
      <c r="M243" s="165"/>
      <c r="N243" s="165"/>
      <c r="O243" s="165"/>
      <c r="P243" s="165"/>
      <c r="Q243" s="165"/>
      <c r="R243" s="168"/>
      <c r="T243" s="169"/>
      <c r="U243" s="165"/>
      <c r="V243" s="165"/>
      <c r="W243" s="165"/>
      <c r="X243" s="165"/>
      <c r="Y243" s="165"/>
      <c r="Z243" s="165"/>
      <c r="AA243" s="170"/>
      <c r="AT243" s="171" t="s">
        <v>161</v>
      </c>
      <c r="AU243" s="171" t="s">
        <v>128</v>
      </c>
      <c r="AV243" s="10" t="s">
        <v>128</v>
      </c>
      <c r="AW243" s="10" t="s">
        <v>31</v>
      </c>
      <c r="AX243" s="10" t="s">
        <v>80</v>
      </c>
      <c r="AY243" s="171" t="s">
        <v>149</v>
      </c>
    </row>
    <row r="244" spans="2:65" s="1" customFormat="1" ht="16.5" customHeight="1">
      <c r="B244" s="128"/>
      <c r="C244" s="157" t="s">
        <v>420</v>
      </c>
      <c r="D244" s="157" t="s">
        <v>150</v>
      </c>
      <c r="E244" s="158" t="s">
        <v>421</v>
      </c>
      <c r="F244" s="266" t="s">
        <v>422</v>
      </c>
      <c r="G244" s="266"/>
      <c r="H244" s="266"/>
      <c r="I244" s="266"/>
      <c r="J244" s="159" t="s">
        <v>153</v>
      </c>
      <c r="K244" s="160">
        <v>65</v>
      </c>
      <c r="L244" s="267">
        <v>0</v>
      </c>
      <c r="M244" s="267"/>
      <c r="N244" s="268">
        <f>ROUND(L244*K244,2)</f>
        <v>0</v>
      </c>
      <c r="O244" s="268"/>
      <c r="P244" s="268"/>
      <c r="Q244" s="268"/>
      <c r="R244" s="131"/>
      <c r="T244" s="161" t="s">
        <v>5</v>
      </c>
      <c r="U244" s="45" t="s">
        <v>40</v>
      </c>
      <c r="V244" s="37"/>
      <c r="W244" s="162">
        <f>V244*K244</f>
        <v>0</v>
      </c>
      <c r="X244" s="162">
        <v>0</v>
      </c>
      <c r="Y244" s="162">
        <f>X244*K244</f>
        <v>0</v>
      </c>
      <c r="Z244" s="162">
        <v>0</v>
      </c>
      <c r="AA244" s="163">
        <f>Z244*K244</f>
        <v>0</v>
      </c>
      <c r="AR244" s="21" t="s">
        <v>222</v>
      </c>
      <c r="AT244" s="21" t="s">
        <v>150</v>
      </c>
      <c r="AU244" s="21" t="s">
        <v>128</v>
      </c>
      <c r="AY244" s="21" t="s">
        <v>149</v>
      </c>
      <c r="BE244" s="102">
        <f>IF(U244="základná",N244,0)</f>
        <v>0</v>
      </c>
      <c r="BF244" s="102">
        <f>IF(U244="znížená",N244,0)</f>
        <v>0</v>
      </c>
      <c r="BG244" s="102">
        <f>IF(U244="zákl. prenesená",N244,0)</f>
        <v>0</v>
      </c>
      <c r="BH244" s="102">
        <f>IF(U244="zníž. prenesená",N244,0)</f>
        <v>0</v>
      </c>
      <c r="BI244" s="102">
        <f>IF(U244="nulová",N244,0)</f>
        <v>0</v>
      </c>
      <c r="BJ244" s="21" t="s">
        <v>128</v>
      </c>
      <c r="BK244" s="102">
        <f>ROUND(L244*K244,2)</f>
        <v>0</v>
      </c>
      <c r="BL244" s="21" t="s">
        <v>222</v>
      </c>
      <c r="BM244" s="21" t="s">
        <v>423</v>
      </c>
    </row>
    <row r="245" spans="2:65" s="10" customFormat="1" ht="16.5" customHeight="1">
      <c r="B245" s="164"/>
      <c r="C245" s="165"/>
      <c r="D245" s="165"/>
      <c r="E245" s="166" t="s">
        <v>5</v>
      </c>
      <c r="F245" s="273" t="s">
        <v>424</v>
      </c>
      <c r="G245" s="274"/>
      <c r="H245" s="274"/>
      <c r="I245" s="274"/>
      <c r="J245" s="165"/>
      <c r="K245" s="167">
        <v>65</v>
      </c>
      <c r="L245" s="165"/>
      <c r="M245" s="165"/>
      <c r="N245" s="165"/>
      <c r="O245" s="165"/>
      <c r="P245" s="165"/>
      <c r="Q245" s="165"/>
      <c r="R245" s="168"/>
      <c r="T245" s="169"/>
      <c r="U245" s="165"/>
      <c r="V245" s="165"/>
      <c r="W245" s="165"/>
      <c r="X245" s="165"/>
      <c r="Y245" s="165"/>
      <c r="Z245" s="165"/>
      <c r="AA245" s="170"/>
      <c r="AT245" s="171" t="s">
        <v>161</v>
      </c>
      <c r="AU245" s="171" t="s">
        <v>128</v>
      </c>
      <c r="AV245" s="10" t="s">
        <v>128</v>
      </c>
      <c r="AW245" s="10" t="s">
        <v>31</v>
      </c>
      <c r="AX245" s="10" t="s">
        <v>80</v>
      </c>
      <c r="AY245" s="171" t="s">
        <v>149</v>
      </c>
    </row>
    <row r="246" spans="2:65" s="1" customFormat="1" ht="25.5" customHeight="1">
      <c r="B246" s="128"/>
      <c r="C246" s="187" t="s">
        <v>425</v>
      </c>
      <c r="D246" s="187" t="s">
        <v>198</v>
      </c>
      <c r="E246" s="188" t="s">
        <v>426</v>
      </c>
      <c r="F246" s="283" t="s">
        <v>427</v>
      </c>
      <c r="G246" s="283"/>
      <c r="H246" s="283"/>
      <c r="I246" s="283"/>
      <c r="J246" s="189" t="s">
        <v>158</v>
      </c>
      <c r="K246" s="190">
        <v>1.004</v>
      </c>
      <c r="L246" s="284">
        <v>0</v>
      </c>
      <c r="M246" s="284"/>
      <c r="N246" s="285">
        <f>ROUND(L246*K246,2)</f>
        <v>0</v>
      </c>
      <c r="O246" s="268"/>
      <c r="P246" s="268"/>
      <c r="Q246" s="268"/>
      <c r="R246" s="131"/>
      <c r="T246" s="161" t="s">
        <v>5</v>
      </c>
      <c r="U246" s="45" t="s">
        <v>40</v>
      </c>
      <c r="V246" s="37"/>
      <c r="W246" s="162">
        <f>V246*K246</f>
        <v>0</v>
      </c>
      <c r="X246" s="162">
        <v>0.55000000000000004</v>
      </c>
      <c r="Y246" s="162">
        <f>X246*K246</f>
        <v>0.55220000000000002</v>
      </c>
      <c r="Z246" s="162">
        <v>0</v>
      </c>
      <c r="AA246" s="163">
        <f>Z246*K246</f>
        <v>0</v>
      </c>
      <c r="AR246" s="21" t="s">
        <v>298</v>
      </c>
      <c r="AT246" s="21" t="s">
        <v>198</v>
      </c>
      <c r="AU246" s="21" t="s">
        <v>128</v>
      </c>
      <c r="AY246" s="21" t="s">
        <v>149</v>
      </c>
      <c r="BE246" s="102">
        <f>IF(U246="základná",N246,0)</f>
        <v>0</v>
      </c>
      <c r="BF246" s="102">
        <f>IF(U246="znížená",N246,0)</f>
        <v>0</v>
      </c>
      <c r="BG246" s="102">
        <f>IF(U246="zákl. prenesená",N246,0)</f>
        <v>0</v>
      </c>
      <c r="BH246" s="102">
        <f>IF(U246="zníž. prenesená",N246,0)</f>
        <v>0</v>
      </c>
      <c r="BI246" s="102">
        <f>IF(U246="nulová",N246,0)</f>
        <v>0</v>
      </c>
      <c r="BJ246" s="21" t="s">
        <v>128</v>
      </c>
      <c r="BK246" s="102">
        <f>ROUND(L246*K246,2)</f>
        <v>0</v>
      </c>
      <c r="BL246" s="21" t="s">
        <v>222</v>
      </c>
      <c r="BM246" s="21" t="s">
        <v>428</v>
      </c>
    </row>
    <row r="247" spans="2:65" s="10" customFormat="1" ht="16.5" customHeight="1">
      <c r="B247" s="164"/>
      <c r="C247" s="165"/>
      <c r="D247" s="165"/>
      <c r="E247" s="166" t="s">
        <v>5</v>
      </c>
      <c r="F247" s="273" t="s">
        <v>429</v>
      </c>
      <c r="G247" s="274"/>
      <c r="H247" s="274"/>
      <c r="I247" s="274"/>
      <c r="J247" s="165"/>
      <c r="K247" s="167">
        <v>0.82499999999999996</v>
      </c>
      <c r="L247" s="165"/>
      <c r="M247" s="165"/>
      <c r="N247" s="165"/>
      <c r="O247" s="165"/>
      <c r="P247" s="165"/>
      <c r="Q247" s="165"/>
      <c r="R247" s="168"/>
      <c r="T247" s="169"/>
      <c r="U247" s="165"/>
      <c r="V247" s="165"/>
      <c r="W247" s="165"/>
      <c r="X247" s="165"/>
      <c r="Y247" s="165"/>
      <c r="Z247" s="165"/>
      <c r="AA247" s="170"/>
      <c r="AT247" s="171" t="s">
        <v>161</v>
      </c>
      <c r="AU247" s="171" t="s">
        <v>128</v>
      </c>
      <c r="AV247" s="10" t="s">
        <v>128</v>
      </c>
      <c r="AW247" s="10" t="s">
        <v>31</v>
      </c>
      <c r="AX247" s="10" t="s">
        <v>73</v>
      </c>
      <c r="AY247" s="171" t="s">
        <v>149</v>
      </c>
    </row>
    <row r="248" spans="2:65" s="10" customFormat="1" ht="25.5" customHeight="1">
      <c r="B248" s="164"/>
      <c r="C248" s="165"/>
      <c r="D248" s="165"/>
      <c r="E248" s="166" t="s">
        <v>5</v>
      </c>
      <c r="F248" s="277" t="s">
        <v>430</v>
      </c>
      <c r="G248" s="278"/>
      <c r="H248" s="278"/>
      <c r="I248" s="278"/>
      <c r="J248" s="165"/>
      <c r="K248" s="167">
        <v>0.17899999999999999</v>
      </c>
      <c r="L248" s="165"/>
      <c r="M248" s="165"/>
      <c r="N248" s="165"/>
      <c r="O248" s="165"/>
      <c r="P248" s="165"/>
      <c r="Q248" s="165"/>
      <c r="R248" s="168"/>
      <c r="T248" s="169"/>
      <c r="U248" s="165"/>
      <c r="V248" s="165"/>
      <c r="W248" s="165"/>
      <c r="X248" s="165"/>
      <c r="Y248" s="165"/>
      <c r="Z248" s="165"/>
      <c r="AA248" s="170"/>
      <c r="AT248" s="171" t="s">
        <v>161</v>
      </c>
      <c r="AU248" s="171" t="s">
        <v>128</v>
      </c>
      <c r="AV248" s="10" t="s">
        <v>128</v>
      </c>
      <c r="AW248" s="10" t="s">
        <v>31</v>
      </c>
      <c r="AX248" s="10" t="s">
        <v>73</v>
      </c>
      <c r="AY248" s="171" t="s">
        <v>149</v>
      </c>
    </row>
    <row r="249" spans="2:65" s="12" customFormat="1" ht="16.5" customHeight="1">
      <c r="B249" s="179"/>
      <c r="C249" s="180"/>
      <c r="D249" s="180"/>
      <c r="E249" s="181" t="s">
        <v>5</v>
      </c>
      <c r="F249" s="281" t="s">
        <v>196</v>
      </c>
      <c r="G249" s="282"/>
      <c r="H249" s="282"/>
      <c r="I249" s="282"/>
      <c r="J249" s="180"/>
      <c r="K249" s="182">
        <v>1.004</v>
      </c>
      <c r="L249" s="180"/>
      <c r="M249" s="180"/>
      <c r="N249" s="180"/>
      <c r="O249" s="180"/>
      <c r="P249" s="180"/>
      <c r="Q249" s="180"/>
      <c r="R249" s="183"/>
      <c r="T249" s="184"/>
      <c r="U249" s="180"/>
      <c r="V249" s="180"/>
      <c r="W249" s="180"/>
      <c r="X249" s="180"/>
      <c r="Y249" s="180"/>
      <c r="Z249" s="180"/>
      <c r="AA249" s="185"/>
      <c r="AT249" s="186" t="s">
        <v>161</v>
      </c>
      <c r="AU249" s="186" t="s">
        <v>128</v>
      </c>
      <c r="AV249" s="12" t="s">
        <v>154</v>
      </c>
      <c r="AW249" s="12" t="s">
        <v>31</v>
      </c>
      <c r="AX249" s="12" t="s">
        <v>80</v>
      </c>
      <c r="AY249" s="186" t="s">
        <v>149</v>
      </c>
    </row>
    <row r="250" spans="2:65" s="1" customFormat="1" ht="38.25" customHeight="1">
      <c r="B250" s="128"/>
      <c r="C250" s="157" t="s">
        <v>431</v>
      </c>
      <c r="D250" s="157" t="s">
        <v>150</v>
      </c>
      <c r="E250" s="158" t="s">
        <v>432</v>
      </c>
      <c r="F250" s="266" t="s">
        <v>433</v>
      </c>
      <c r="G250" s="266"/>
      <c r="H250" s="266"/>
      <c r="I250" s="266"/>
      <c r="J250" s="159" t="s">
        <v>180</v>
      </c>
      <c r="K250" s="160">
        <v>94.483000000000004</v>
      </c>
      <c r="L250" s="267">
        <v>0</v>
      </c>
      <c r="M250" s="267"/>
      <c r="N250" s="268">
        <f>ROUND(L250*K250,2)</f>
        <v>0</v>
      </c>
      <c r="O250" s="268"/>
      <c r="P250" s="268"/>
      <c r="Q250" s="268"/>
      <c r="R250" s="131"/>
      <c r="T250" s="161" t="s">
        <v>5</v>
      </c>
      <c r="U250" s="45" t="s">
        <v>40</v>
      </c>
      <c r="V250" s="37"/>
      <c r="W250" s="162">
        <f>V250*K250</f>
        <v>0</v>
      </c>
      <c r="X250" s="162">
        <v>0</v>
      </c>
      <c r="Y250" s="162">
        <f>X250*K250</f>
        <v>0</v>
      </c>
      <c r="Z250" s="162">
        <v>1.6E-2</v>
      </c>
      <c r="AA250" s="163">
        <f>Z250*K250</f>
        <v>1.5117280000000002</v>
      </c>
      <c r="AR250" s="21" t="s">
        <v>222</v>
      </c>
      <c r="AT250" s="21" t="s">
        <v>150</v>
      </c>
      <c r="AU250" s="21" t="s">
        <v>128</v>
      </c>
      <c r="AY250" s="21" t="s">
        <v>149</v>
      </c>
      <c r="BE250" s="102">
        <f>IF(U250="základná",N250,0)</f>
        <v>0</v>
      </c>
      <c r="BF250" s="102">
        <f>IF(U250="znížená",N250,0)</f>
        <v>0</v>
      </c>
      <c r="BG250" s="102">
        <f>IF(U250="zákl. prenesená",N250,0)</f>
        <v>0</v>
      </c>
      <c r="BH250" s="102">
        <f>IF(U250="zníž. prenesená",N250,0)</f>
        <v>0</v>
      </c>
      <c r="BI250" s="102">
        <f>IF(U250="nulová",N250,0)</f>
        <v>0</v>
      </c>
      <c r="BJ250" s="21" t="s">
        <v>128</v>
      </c>
      <c r="BK250" s="102">
        <f>ROUND(L250*K250,2)</f>
        <v>0</v>
      </c>
      <c r="BL250" s="21" t="s">
        <v>222</v>
      </c>
      <c r="BM250" s="21" t="s">
        <v>434</v>
      </c>
    </row>
    <row r="251" spans="2:65" s="1" customFormat="1" ht="51" customHeight="1">
      <c r="B251" s="128"/>
      <c r="C251" s="157" t="s">
        <v>435</v>
      </c>
      <c r="D251" s="157" t="s">
        <v>150</v>
      </c>
      <c r="E251" s="158" t="s">
        <v>436</v>
      </c>
      <c r="F251" s="266" t="s">
        <v>437</v>
      </c>
      <c r="G251" s="266"/>
      <c r="H251" s="266"/>
      <c r="I251" s="266"/>
      <c r="J251" s="159" t="s">
        <v>158</v>
      </c>
      <c r="K251" s="160">
        <v>0.91300000000000003</v>
      </c>
      <c r="L251" s="267">
        <v>0</v>
      </c>
      <c r="M251" s="267"/>
      <c r="N251" s="268">
        <f>ROUND(L251*K251,2)</f>
        <v>0</v>
      </c>
      <c r="O251" s="268"/>
      <c r="P251" s="268"/>
      <c r="Q251" s="268"/>
      <c r="R251" s="131"/>
      <c r="T251" s="161" t="s">
        <v>5</v>
      </c>
      <c r="U251" s="45" t="s">
        <v>40</v>
      </c>
      <c r="V251" s="37"/>
      <c r="W251" s="162">
        <f>V251*K251</f>
        <v>0</v>
      </c>
      <c r="X251" s="162">
        <v>2.3099999999999999E-2</v>
      </c>
      <c r="Y251" s="162">
        <f>X251*K251</f>
        <v>2.1090299999999999E-2</v>
      </c>
      <c r="Z251" s="162">
        <v>0</v>
      </c>
      <c r="AA251" s="163">
        <f>Z251*K251</f>
        <v>0</v>
      </c>
      <c r="AR251" s="21" t="s">
        <v>222</v>
      </c>
      <c r="AT251" s="21" t="s">
        <v>150</v>
      </c>
      <c r="AU251" s="21" t="s">
        <v>128</v>
      </c>
      <c r="AY251" s="21" t="s">
        <v>149</v>
      </c>
      <c r="BE251" s="102">
        <f>IF(U251="základná",N251,0)</f>
        <v>0</v>
      </c>
      <c r="BF251" s="102">
        <f>IF(U251="znížená",N251,0)</f>
        <v>0</v>
      </c>
      <c r="BG251" s="102">
        <f>IF(U251="zákl. prenesená",N251,0)</f>
        <v>0</v>
      </c>
      <c r="BH251" s="102">
        <f>IF(U251="zníž. prenesená",N251,0)</f>
        <v>0</v>
      </c>
      <c r="BI251" s="102">
        <f>IF(U251="nulová",N251,0)</f>
        <v>0</v>
      </c>
      <c r="BJ251" s="21" t="s">
        <v>128</v>
      </c>
      <c r="BK251" s="102">
        <f>ROUND(L251*K251,2)</f>
        <v>0</v>
      </c>
      <c r="BL251" s="21" t="s">
        <v>222</v>
      </c>
      <c r="BM251" s="21" t="s">
        <v>438</v>
      </c>
    </row>
    <row r="252" spans="2:65" s="10" customFormat="1" ht="16.5" customHeight="1">
      <c r="B252" s="164"/>
      <c r="C252" s="165"/>
      <c r="D252" s="165"/>
      <c r="E252" s="166" t="s">
        <v>5</v>
      </c>
      <c r="F252" s="273" t="s">
        <v>439</v>
      </c>
      <c r="G252" s="274"/>
      <c r="H252" s="274"/>
      <c r="I252" s="274"/>
      <c r="J252" s="165"/>
      <c r="K252" s="167">
        <v>0.91300000000000003</v>
      </c>
      <c r="L252" s="165"/>
      <c r="M252" s="165"/>
      <c r="N252" s="165"/>
      <c r="O252" s="165"/>
      <c r="P252" s="165"/>
      <c r="Q252" s="165"/>
      <c r="R252" s="168"/>
      <c r="T252" s="169"/>
      <c r="U252" s="165"/>
      <c r="V252" s="165"/>
      <c r="W252" s="165"/>
      <c r="X252" s="165"/>
      <c r="Y252" s="165"/>
      <c r="Z252" s="165"/>
      <c r="AA252" s="170"/>
      <c r="AT252" s="171" t="s">
        <v>161</v>
      </c>
      <c r="AU252" s="171" t="s">
        <v>128</v>
      </c>
      <c r="AV252" s="10" t="s">
        <v>128</v>
      </c>
      <c r="AW252" s="10" t="s">
        <v>31</v>
      </c>
      <c r="AX252" s="10" t="s">
        <v>80</v>
      </c>
      <c r="AY252" s="171" t="s">
        <v>149</v>
      </c>
    </row>
    <row r="253" spans="2:65" s="1" customFormat="1" ht="25.5" customHeight="1">
      <c r="B253" s="128"/>
      <c r="C253" s="157" t="s">
        <v>440</v>
      </c>
      <c r="D253" s="157" t="s">
        <v>150</v>
      </c>
      <c r="E253" s="158" t="s">
        <v>441</v>
      </c>
      <c r="F253" s="266" t="s">
        <v>442</v>
      </c>
      <c r="G253" s="266"/>
      <c r="H253" s="266"/>
      <c r="I253" s="266"/>
      <c r="J253" s="159" t="s">
        <v>371</v>
      </c>
      <c r="K253" s="191">
        <v>0</v>
      </c>
      <c r="L253" s="267">
        <v>0</v>
      </c>
      <c r="M253" s="267"/>
      <c r="N253" s="268">
        <f>ROUND(L253*K253,2)</f>
        <v>0</v>
      </c>
      <c r="O253" s="268"/>
      <c r="P253" s="268"/>
      <c r="Q253" s="268"/>
      <c r="R253" s="131"/>
      <c r="T253" s="161" t="s">
        <v>5</v>
      </c>
      <c r="U253" s="45" t="s">
        <v>40</v>
      </c>
      <c r="V253" s="37"/>
      <c r="W253" s="162">
        <f>V253*K253</f>
        <v>0</v>
      </c>
      <c r="X253" s="162">
        <v>0</v>
      </c>
      <c r="Y253" s="162">
        <f>X253*K253</f>
        <v>0</v>
      </c>
      <c r="Z253" s="162">
        <v>0</v>
      </c>
      <c r="AA253" s="163">
        <f>Z253*K253</f>
        <v>0</v>
      </c>
      <c r="AR253" s="21" t="s">
        <v>222</v>
      </c>
      <c r="AT253" s="21" t="s">
        <v>150</v>
      </c>
      <c r="AU253" s="21" t="s">
        <v>128</v>
      </c>
      <c r="AY253" s="21" t="s">
        <v>149</v>
      </c>
      <c r="BE253" s="102">
        <f>IF(U253="základná",N253,0)</f>
        <v>0</v>
      </c>
      <c r="BF253" s="102">
        <f>IF(U253="znížená",N253,0)</f>
        <v>0</v>
      </c>
      <c r="BG253" s="102">
        <f>IF(U253="zákl. prenesená",N253,0)</f>
        <v>0</v>
      </c>
      <c r="BH253" s="102">
        <f>IF(U253="zníž. prenesená",N253,0)</f>
        <v>0</v>
      </c>
      <c r="BI253" s="102">
        <f>IF(U253="nulová",N253,0)</f>
        <v>0</v>
      </c>
      <c r="BJ253" s="21" t="s">
        <v>128</v>
      </c>
      <c r="BK253" s="102">
        <f>ROUND(L253*K253,2)</f>
        <v>0</v>
      </c>
      <c r="BL253" s="21" t="s">
        <v>222</v>
      </c>
      <c r="BM253" s="21" t="s">
        <v>443</v>
      </c>
    </row>
    <row r="254" spans="2:65" s="9" customFormat="1" ht="29.85" customHeight="1">
      <c r="B254" s="146"/>
      <c r="C254" s="147"/>
      <c r="D254" s="156" t="s">
        <v>115</v>
      </c>
      <c r="E254" s="156"/>
      <c r="F254" s="156"/>
      <c r="G254" s="156"/>
      <c r="H254" s="156"/>
      <c r="I254" s="156"/>
      <c r="J254" s="156"/>
      <c r="K254" s="156"/>
      <c r="L254" s="156"/>
      <c r="M254" s="156"/>
      <c r="N254" s="286">
        <f>BK254</f>
        <v>0</v>
      </c>
      <c r="O254" s="287"/>
      <c r="P254" s="287"/>
      <c r="Q254" s="287"/>
      <c r="R254" s="149"/>
      <c r="T254" s="150"/>
      <c r="U254" s="147"/>
      <c r="V254" s="147"/>
      <c r="W254" s="151">
        <f>SUM(W255:W289)</f>
        <v>0</v>
      </c>
      <c r="X254" s="147"/>
      <c r="Y254" s="151">
        <f>SUM(Y255:Y289)</f>
        <v>3.6325999999999997E-2</v>
      </c>
      <c r="Z254" s="147"/>
      <c r="AA254" s="152">
        <f>SUM(AA255:AA289)</f>
        <v>6.5816E-2</v>
      </c>
      <c r="AR254" s="153" t="s">
        <v>128</v>
      </c>
      <c r="AT254" s="154" t="s">
        <v>72</v>
      </c>
      <c r="AU254" s="154" t="s">
        <v>80</v>
      </c>
      <c r="AY254" s="153" t="s">
        <v>149</v>
      </c>
      <c r="BK254" s="155">
        <f>SUM(BK255:BK289)</f>
        <v>0</v>
      </c>
    </row>
    <row r="255" spans="2:65" s="1" customFormat="1" ht="25.5" customHeight="1">
      <c r="B255" s="128"/>
      <c r="C255" s="157" t="s">
        <v>356</v>
      </c>
      <c r="D255" s="157" t="s">
        <v>150</v>
      </c>
      <c r="E255" s="158" t="s">
        <v>444</v>
      </c>
      <c r="F255" s="266" t="s">
        <v>445</v>
      </c>
      <c r="G255" s="266"/>
      <c r="H255" s="266"/>
      <c r="I255" s="266"/>
      <c r="J255" s="159" t="s">
        <v>180</v>
      </c>
      <c r="K255" s="160">
        <v>94.683000000000007</v>
      </c>
      <c r="L255" s="267">
        <v>0</v>
      </c>
      <c r="M255" s="267"/>
      <c r="N255" s="268">
        <f>ROUND(L255*K255,2)</f>
        <v>0</v>
      </c>
      <c r="O255" s="268"/>
      <c r="P255" s="268"/>
      <c r="Q255" s="268"/>
      <c r="R255" s="131"/>
      <c r="T255" s="161" t="s">
        <v>5</v>
      </c>
      <c r="U255" s="45" t="s">
        <v>40</v>
      </c>
      <c r="V255" s="37"/>
      <c r="W255" s="162">
        <f>V255*K255</f>
        <v>0</v>
      </c>
      <c r="X255" s="162">
        <v>0</v>
      </c>
      <c r="Y255" s="162">
        <f>X255*K255</f>
        <v>0</v>
      </c>
      <c r="Z255" s="162">
        <v>0</v>
      </c>
      <c r="AA255" s="163">
        <f>Z255*K255</f>
        <v>0</v>
      </c>
      <c r="AR255" s="21" t="s">
        <v>222</v>
      </c>
      <c r="AT255" s="21" t="s">
        <v>150</v>
      </c>
      <c r="AU255" s="21" t="s">
        <v>128</v>
      </c>
      <c r="AY255" s="21" t="s">
        <v>149</v>
      </c>
      <c r="BE255" s="102">
        <f>IF(U255="základná",N255,0)</f>
        <v>0</v>
      </c>
      <c r="BF255" s="102">
        <f>IF(U255="znížená",N255,0)</f>
        <v>0</v>
      </c>
      <c r="BG255" s="102">
        <f>IF(U255="zákl. prenesená",N255,0)</f>
        <v>0</v>
      </c>
      <c r="BH255" s="102">
        <f>IF(U255="zníž. prenesená",N255,0)</f>
        <v>0</v>
      </c>
      <c r="BI255" s="102">
        <f>IF(U255="nulová",N255,0)</f>
        <v>0</v>
      </c>
      <c r="BJ255" s="21" t="s">
        <v>128</v>
      </c>
      <c r="BK255" s="102">
        <f>ROUND(L255*K255,2)</f>
        <v>0</v>
      </c>
      <c r="BL255" s="21" t="s">
        <v>222</v>
      </c>
      <c r="BM255" s="21" t="s">
        <v>446</v>
      </c>
    </row>
    <row r="256" spans="2:65" s="10" customFormat="1" ht="16.5" customHeight="1">
      <c r="B256" s="164"/>
      <c r="C256" s="165"/>
      <c r="D256" s="165"/>
      <c r="E256" s="166" t="s">
        <v>5</v>
      </c>
      <c r="F256" s="273" t="s">
        <v>447</v>
      </c>
      <c r="G256" s="274"/>
      <c r="H256" s="274"/>
      <c r="I256" s="274"/>
      <c r="J256" s="165"/>
      <c r="K256" s="167">
        <v>94.683000000000007</v>
      </c>
      <c r="L256" s="165"/>
      <c r="M256" s="165"/>
      <c r="N256" s="165"/>
      <c r="O256" s="165"/>
      <c r="P256" s="165"/>
      <c r="Q256" s="165"/>
      <c r="R256" s="168"/>
      <c r="T256" s="169"/>
      <c r="U256" s="165"/>
      <c r="V256" s="165"/>
      <c r="W256" s="165"/>
      <c r="X256" s="165"/>
      <c r="Y256" s="165"/>
      <c r="Z256" s="165"/>
      <c r="AA256" s="170"/>
      <c r="AT256" s="171" t="s">
        <v>161</v>
      </c>
      <c r="AU256" s="171" t="s">
        <v>128</v>
      </c>
      <c r="AV256" s="10" t="s">
        <v>128</v>
      </c>
      <c r="AW256" s="10" t="s">
        <v>31</v>
      </c>
      <c r="AX256" s="10" t="s">
        <v>73</v>
      </c>
      <c r="AY256" s="171" t="s">
        <v>149</v>
      </c>
    </row>
    <row r="257" spans="2:65" s="12" customFormat="1" ht="16.5" customHeight="1">
      <c r="B257" s="179"/>
      <c r="C257" s="180"/>
      <c r="D257" s="180"/>
      <c r="E257" s="181" t="s">
        <v>5</v>
      </c>
      <c r="F257" s="281" t="s">
        <v>196</v>
      </c>
      <c r="G257" s="282"/>
      <c r="H257" s="282"/>
      <c r="I257" s="282"/>
      <c r="J257" s="180"/>
      <c r="K257" s="182">
        <v>94.683000000000007</v>
      </c>
      <c r="L257" s="180"/>
      <c r="M257" s="180"/>
      <c r="N257" s="180"/>
      <c r="O257" s="180"/>
      <c r="P257" s="180"/>
      <c r="Q257" s="180"/>
      <c r="R257" s="183"/>
      <c r="T257" s="184"/>
      <c r="U257" s="180"/>
      <c r="V257" s="180"/>
      <c r="W257" s="180"/>
      <c r="X257" s="180"/>
      <c r="Y257" s="180"/>
      <c r="Z257" s="180"/>
      <c r="AA257" s="185"/>
      <c r="AT257" s="186" t="s">
        <v>161</v>
      </c>
      <c r="AU257" s="186" t="s">
        <v>128</v>
      </c>
      <c r="AV257" s="12" t="s">
        <v>154</v>
      </c>
      <c r="AW257" s="12" t="s">
        <v>31</v>
      </c>
      <c r="AX257" s="12" t="s">
        <v>80</v>
      </c>
      <c r="AY257" s="186" t="s">
        <v>149</v>
      </c>
    </row>
    <row r="258" spans="2:65" s="1" customFormat="1" ht="25.5" customHeight="1">
      <c r="B258" s="128"/>
      <c r="C258" s="157" t="s">
        <v>448</v>
      </c>
      <c r="D258" s="157" t="s">
        <v>150</v>
      </c>
      <c r="E258" s="158" t="s">
        <v>449</v>
      </c>
      <c r="F258" s="266" t="s">
        <v>450</v>
      </c>
      <c r="G258" s="266"/>
      <c r="H258" s="266"/>
      <c r="I258" s="266"/>
      <c r="J258" s="159" t="s">
        <v>153</v>
      </c>
      <c r="K258" s="160">
        <v>13.8</v>
      </c>
      <c r="L258" s="267">
        <v>0</v>
      </c>
      <c r="M258" s="267"/>
      <c r="N258" s="268">
        <f>ROUND(L258*K258,2)</f>
        <v>0</v>
      </c>
      <c r="O258" s="268"/>
      <c r="P258" s="268"/>
      <c r="Q258" s="268"/>
      <c r="R258" s="131"/>
      <c r="T258" s="161" t="s">
        <v>5</v>
      </c>
      <c r="U258" s="45" t="s">
        <v>40</v>
      </c>
      <c r="V258" s="37"/>
      <c r="W258" s="162">
        <f>V258*K258</f>
        <v>0</v>
      </c>
      <c r="X258" s="162">
        <v>4.0000000000000003E-5</v>
      </c>
      <c r="Y258" s="162">
        <f>X258*K258</f>
        <v>5.5200000000000008E-4</v>
      </c>
      <c r="Z258" s="162">
        <v>0</v>
      </c>
      <c r="AA258" s="163">
        <f>Z258*K258</f>
        <v>0</v>
      </c>
      <c r="AR258" s="21" t="s">
        <v>222</v>
      </c>
      <c r="AT258" s="21" t="s">
        <v>150</v>
      </c>
      <c r="AU258" s="21" t="s">
        <v>128</v>
      </c>
      <c r="AY258" s="21" t="s">
        <v>149</v>
      </c>
      <c r="BE258" s="102">
        <f>IF(U258="základná",N258,0)</f>
        <v>0</v>
      </c>
      <c r="BF258" s="102">
        <f>IF(U258="znížená",N258,0)</f>
        <v>0</v>
      </c>
      <c r="BG258" s="102">
        <f>IF(U258="zákl. prenesená",N258,0)</f>
        <v>0</v>
      </c>
      <c r="BH258" s="102">
        <f>IF(U258="zníž. prenesená",N258,0)</f>
        <v>0</v>
      </c>
      <c r="BI258" s="102">
        <f>IF(U258="nulová",N258,0)</f>
        <v>0</v>
      </c>
      <c r="BJ258" s="21" t="s">
        <v>128</v>
      </c>
      <c r="BK258" s="102">
        <f>ROUND(L258*K258,2)</f>
        <v>0</v>
      </c>
      <c r="BL258" s="21" t="s">
        <v>222</v>
      </c>
      <c r="BM258" s="21" t="s">
        <v>451</v>
      </c>
    </row>
    <row r="259" spans="2:65" s="10" customFormat="1" ht="16.5" customHeight="1">
      <c r="B259" s="164"/>
      <c r="C259" s="165"/>
      <c r="D259" s="165"/>
      <c r="E259" s="166" t="s">
        <v>5</v>
      </c>
      <c r="F259" s="273" t="s">
        <v>452</v>
      </c>
      <c r="G259" s="274"/>
      <c r="H259" s="274"/>
      <c r="I259" s="274"/>
      <c r="J259" s="165"/>
      <c r="K259" s="167">
        <v>13.8</v>
      </c>
      <c r="L259" s="165"/>
      <c r="M259" s="165"/>
      <c r="N259" s="165"/>
      <c r="O259" s="165"/>
      <c r="P259" s="165"/>
      <c r="Q259" s="165"/>
      <c r="R259" s="168"/>
      <c r="T259" s="169"/>
      <c r="U259" s="165"/>
      <c r="V259" s="165"/>
      <c r="W259" s="165"/>
      <c r="X259" s="165"/>
      <c r="Y259" s="165"/>
      <c r="Z259" s="165"/>
      <c r="AA259" s="170"/>
      <c r="AT259" s="171" t="s">
        <v>161</v>
      </c>
      <c r="AU259" s="171" t="s">
        <v>128</v>
      </c>
      <c r="AV259" s="10" t="s">
        <v>128</v>
      </c>
      <c r="AW259" s="10" t="s">
        <v>31</v>
      </c>
      <c r="AX259" s="10" t="s">
        <v>80</v>
      </c>
      <c r="AY259" s="171" t="s">
        <v>149</v>
      </c>
    </row>
    <row r="260" spans="2:65" s="1" customFormat="1" ht="38.25" customHeight="1">
      <c r="B260" s="128"/>
      <c r="C260" s="157" t="s">
        <v>453</v>
      </c>
      <c r="D260" s="157" t="s">
        <v>150</v>
      </c>
      <c r="E260" s="158" t="s">
        <v>454</v>
      </c>
      <c r="F260" s="266" t="s">
        <v>455</v>
      </c>
      <c r="G260" s="266"/>
      <c r="H260" s="266"/>
      <c r="I260" s="266"/>
      <c r="J260" s="159" t="s">
        <v>153</v>
      </c>
      <c r="K260" s="160">
        <v>4.7</v>
      </c>
      <c r="L260" s="267">
        <v>0</v>
      </c>
      <c r="M260" s="267"/>
      <c r="N260" s="268">
        <f>ROUND(L260*K260,2)</f>
        <v>0</v>
      </c>
      <c r="O260" s="268"/>
      <c r="P260" s="268"/>
      <c r="Q260" s="268"/>
      <c r="R260" s="131"/>
      <c r="T260" s="161" t="s">
        <v>5</v>
      </c>
      <c r="U260" s="45" t="s">
        <v>40</v>
      </c>
      <c r="V260" s="37"/>
      <c r="W260" s="162">
        <f>V260*K260</f>
        <v>0</v>
      </c>
      <c r="X260" s="162">
        <v>0</v>
      </c>
      <c r="Y260" s="162">
        <f>X260*K260</f>
        <v>0</v>
      </c>
      <c r="Z260" s="162">
        <v>0</v>
      </c>
      <c r="AA260" s="163">
        <f>Z260*K260</f>
        <v>0</v>
      </c>
      <c r="AR260" s="21" t="s">
        <v>222</v>
      </c>
      <c r="AT260" s="21" t="s">
        <v>150</v>
      </c>
      <c r="AU260" s="21" t="s">
        <v>128</v>
      </c>
      <c r="AY260" s="21" t="s">
        <v>149</v>
      </c>
      <c r="BE260" s="102">
        <f>IF(U260="základná",N260,0)</f>
        <v>0</v>
      </c>
      <c r="BF260" s="102">
        <f>IF(U260="znížená",N260,0)</f>
        <v>0</v>
      </c>
      <c r="BG260" s="102">
        <f>IF(U260="zákl. prenesená",N260,0)</f>
        <v>0</v>
      </c>
      <c r="BH260" s="102">
        <f>IF(U260="zníž. prenesená",N260,0)</f>
        <v>0</v>
      </c>
      <c r="BI260" s="102">
        <f>IF(U260="nulová",N260,0)</f>
        <v>0</v>
      </c>
      <c r="BJ260" s="21" t="s">
        <v>128</v>
      </c>
      <c r="BK260" s="102">
        <f>ROUND(L260*K260,2)</f>
        <v>0</v>
      </c>
      <c r="BL260" s="21" t="s">
        <v>222</v>
      </c>
      <c r="BM260" s="21" t="s">
        <v>456</v>
      </c>
    </row>
    <row r="261" spans="2:65" s="10" customFormat="1" ht="16.5" customHeight="1">
      <c r="B261" s="164"/>
      <c r="C261" s="165"/>
      <c r="D261" s="165"/>
      <c r="E261" s="166" t="s">
        <v>5</v>
      </c>
      <c r="F261" s="273" t="s">
        <v>457</v>
      </c>
      <c r="G261" s="274"/>
      <c r="H261" s="274"/>
      <c r="I261" s="274"/>
      <c r="J261" s="165"/>
      <c r="K261" s="167">
        <v>4.7</v>
      </c>
      <c r="L261" s="165"/>
      <c r="M261" s="165"/>
      <c r="N261" s="165"/>
      <c r="O261" s="165"/>
      <c r="P261" s="165"/>
      <c r="Q261" s="165"/>
      <c r="R261" s="168"/>
      <c r="T261" s="169"/>
      <c r="U261" s="165"/>
      <c r="V261" s="165"/>
      <c r="W261" s="165"/>
      <c r="X261" s="165"/>
      <c r="Y261" s="165"/>
      <c r="Z261" s="165"/>
      <c r="AA261" s="170"/>
      <c r="AT261" s="171" t="s">
        <v>161</v>
      </c>
      <c r="AU261" s="171" t="s">
        <v>128</v>
      </c>
      <c r="AV261" s="10" t="s">
        <v>128</v>
      </c>
      <c r="AW261" s="10" t="s">
        <v>31</v>
      </c>
      <c r="AX261" s="10" t="s">
        <v>80</v>
      </c>
      <c r="AY261" s="171" t="s">
        <v>149</v>
      </c>
    </row>
    <row r="262" spans="2:65" s="1" customFormat="1" ht="25.5" customHeight="1">
      <c r="B262" s="128"/>
      <c r="C262" s="157" t="s">
        <v>458</v>
      </c>
      <c r="D262" s="157" t="s">
        <v>150</v>
      </c>
      <c r="E262" s="158" t="s">
        <v>459</v>
      </c>
      <c r="F262" s="266" t="s">
        <v>460</v>
      </c>
      <c r="G262" s="266"/>
      <c r="H262" s="266"/>
      <c r="I262" s="266"/>
      <c r="J262" s="159" t="s">
        <v>278</v>
      </c>
      <c r="K262" s="160">
        <v>1</v>
      </c>
      <c r="L262" s="267">
        <v>0</v>
      </c>
      <c r="M262" s="267"/>
      <c r="N262" s="268">
        <f>ROUND(L262*K262,2)</f>
        <v>0</v>
      </c>
      <c r="O262" s="268"/>
      <c r="P262" s="268"/>
      <c r="Q262" s="268"/>
      <c r="R262" s="131"/>
      <c r="T262" s="161" t="s">
        <v>5</v>
      </c>
      <c r="U262" s="45" t="s">
        <v>40</v>
      </c>
      <c r="V262" s="37"/>
      <c r="W262" s="162">
        <f>V262*K262</f>
        <v>0</v>
      </c>
      <c r="X262" s="162">
        <v>0</v>
      </c>
      <c r="Y262" s="162">
        <f>X262*K262</f>
        <v>0</v>
      </c>
      <c r="Z262" s="162">
        <v>0</v>
      </c>
      <c r="AA262" s="163">
        <f>Z262*K262</f>
        <v>0</v>
      </c>
      <c r="AR262" s="21" t="s">
        <v>222</v>
      </c>
      <c r="AT262" s="21" t="s">
        <v>150</v>
      </c>
      <c r="AU262" s="21" t="s">
        <v>128</v>
      </c>
      <c r="AY262" s="21" t="s">
        <v>149</v>
      </c>
      <c r="BE262" s="102">
        <f>IF(U262="základná",N262,0)</f>
        <v>0</v>
      </c>
      <c r="BF262" s="102">
        <f>IF(U262="znížená",N262,0)</f>
        <v>0</v>
      </c>
      <c r="BG262" s="102">
        <f>IF(U262="zákl. prenesená",N262,0)</f>
        <v>0</v>
      </c>
      <c r="BH262" s="102">
        <f>IF(U262="zníž. prenesená",N262,0)</f>
        <v>0</v>
      </c>
      <c r="BI262" s="102">
        <f>IF(U262="nulová",N262,0)</f>
        <v>0</v>
      </c>
      <c r="BJ262" s="21" t="s">
        <v>128</v>
      </c>
      <c r="BK262" s="102">
        <f>ROUND(L262*K262,2)</f>
        <v>0</v>
      </c>
      <c r="BL262" s="21" t="s">
        <v>222</v>
      </c>
      <c r="BM262" s="21" t="s">
        <v>461</v>
      </c>
    </row>
    <row r="263" spans="2:65" s="1" customFormat="1" ht="25.5" customHeight="1">
      <c r="B263" s="128"/>
      <c r="C263" s="157" t="s">
        <v>462</v>
      </c>
      <c r="D263" s="157" t="s">
        <v>150</v>
      </c>
      <c r="E263" s="158" t="s">
        <v>463</v>
      </c>
      <c r="F263" s="266" t="s">
        <v>464</v>
      </c>
      <c r="G263" s="266"/>
      <c r="H263" s="266"/>
      <c r="I263" s="266"/>
      <c r="J263" s="159" t="s">
        <v>153</v>
      </c>
      <c r="K263" s="160">
        <v>20</v>
      </c>
      <c r="L263" s="267">
        <v>0</v>
      </c>
      <c r="M263" s="267"/>
      <c r="N263" s="268">
        <f>ROUND(L263*K263,2)</f>
        <v>0</v>
      </c>
      <c r="O263" s="268"/>
      <c r="P263" s="268"/>
      <c r="Q263" s="268"/>
      <c r="R263" s="131"/>
      <c r="T263" s="161" t="s">
        <v>5</v>
      </c>
      <c r="U263" s="45" t="s">
        <v>40</v>
      </c>
      <c r="V263" s="37"/>
      <c r="W263" s="162">
        <f>V263*K263</f>
        <v>0</v>
      </c>
      <c r="X263" s="162">
        <v>4.0000000000000003E-5</v>
      </c>
      <c r="Y263" s="162">
        <f>X263*K263</f>
        <v>8.0000000000000004E-4</v>
      </c>
      <c r="Z263" s="162">
        <v>0</v>
      </c>
      <c r="AA263" s="163">
        <f>Z263*K263</f>
        <v>0</v>
      </c>
      <c r="AR263" s="21" t="s">
        <v>222</v>
      </c>
      <c r="AT263" s="21" t="s">
        <v>150</v>
      </c>
      <c r="AU263" s="21" t="s">
        <v>128</v>
      </c>
      <c r="AY263" s="21" t="s">
        <v>149</v>
      </c>
      <c r="BE263" s="102">
        <f>IF(U263="základná",N263,0)</f>
        <v>0</v>
      </c>
      <c r="BF263" s="102">
        <f>IF(U263="znížená",N263,0)</f>
        <v>0</v>
      </c>
      <c r="BG263" s="102">
        <f>IF(U263="zákl. prenesená",N263,0)</f>
        <v>0</v>
      </c>
      <c r="BH263" s="102">
        <f>IF(U263="zníž. prenesená",N263,0)</f>
        <v>0</v>
      </c>
      <c r="BI263" s="102">
        <f>IF(U263="nulová",N263,0)</f>
        <v>0</v>
      </c>
      <c r="BJ263" s="21" t="s">
        <v>128</v>
      </c>
      <c r="BK263" s="102">
        <f>ROUND(L263*K263,2)</f>
        <v>0</v>
      </c>
      <c r="BL263" s="21" t="s">
        <v>222</v>
      </c>
      <c r="BM263" s="21" t="s">
        <v>465</v>
      </c>
    </row>
    <row r="264" spans="2:65" s="10" customFormat="1" ht="16.5" customHeight="1">
      <c r="B264" s="164"/>
      <c r="C264" s="165"/>
      <c r="D264" s="165"/>
      <c r="E264" s="166" t="s">
        <v>5</v>
      </c>
      <c r="F264" s="273" t="s">
        <v>466</v>
      </c>
      <c r="G264" s="274"/>
      <c r="H264" s="274"/>
      <c r="I264" s="274"/>
      <c r="J264" s="165"/>
      <c r="K264" s="167">
        <v>10</v>
      </c>
      <c r="L264" s="165"/>
      <c r="M264" s="165"/>
      <c r="N264" s="165"/>
      <c r="O264" s="165"/>
      <c r="P264" s="165"/>
      <c r="Q264" s="165"/>
      <c r="R264" s="168"/>
      <c r="T264" s="169"/>
      <c r="U264" s="165"/>
      <c r="V264" s="165"/>
      <c r="W264" s="165"/>
      <c r="X264" s="165"/>
      <c r="Y264" s="165"/>
      <c r="Z264" s="165"/>
      <c r="AA264" s="170"/>
      <c r="AT264" s="171" t="s">
        <v>161</v>
      </c>
      <c r="AU264" s="171" t="s">
        <v>128</v>
      </c>
      <c r="AV264" s="10" t="s">
        <v>128</v>
      </c>
      <c r="AW264" s="10" t="s">
        <v>31</v>
      </c>
      <c r="AX264" s="10" t="s">
        <v>73</v>
      </c>
      <c r="AY264" s="171" t="s">
        <v>149</v>
      </c>
    </row>
    <row r="265" spans="2:65" s="10" customFormat="1" ht="16.5" customHeight="1">
      <c r="B265" s="164"/>
      <c r="C265" s="165"/>
      <c r="D265" s="165"/>
      <c r="E265" s="166" t="s">
        <v>5</v>
      </c>
      <c r="F265" s="277" t="s">
        <v>467</v>
      </c>
      <c r="G265" s="278"/>
      <c r="H265" s="278"/>
      <c r="I265" s="278"/>
      <c r="J265" s="165"/>
      <c r="K265" s="167">
        <v>10</v>
      </c>
      <c r="L265" s="165"/>
      <c r="M265" s="165"/>
      <c r="N265" s="165"/>
      <c r="O265" s="165"/>
      <c r="P265" s="165"/>
      <c r="Q265" s="165"/>
      <c r="R265" s="168"/>
      <c r="T265" s="169"/>
      <c r="U265" s="165"/>
      <c r="V265" s="165"/>
      <c r="W265" s="165"/>
      <c r="X265" s="165"/>
      <c r="Y265" s="165"/>
      <c r="Z265" s="165"/>
      <c r="AA265" s="170"/>
      <c r="AT265" s="171" t="s">
        <v>161</v>
      </c>
      <c r="AU265" s="171" t="s">
        <v>128</v>
      </c>
      <c r="AV265" s="10" t="s">
        <v>128</v>
      </c>
      <c r="AW265" s="10" t="s">
        <v>31</v>
      </c>
      <c r="AX265" s="10" t="s">
        <v>73</v>
      </c>
      <c r="AY265" s="171" t="s">
        <v>149</v>
      </c>
    </row>
    <row r="266" spans="2:65" s="12" customFormat="1" ht="16.5" customHeight="1">
      <c r="B266" s="179"/>
      <c r="C266" s="180"/>
      <c r="D266" s="180"/>
      <c r="E266" s="181" t="s">
        <v>5</v>
      </c>
      <c r="F266" s="281" t="s">
        <v>196</v>
      </c>
      <c r="G266" s="282"/>
      <c r="H266" s="282"/>
      <c r="I266" s="282"/>
      <c r="J266" s="180"/>
      <c r="K266" s="182">
        <v>20</v>
      </c>
      <c r="L266" s="180"/>
      <c r="M266" s="180"/>
      <c r="N266" s="180"/>
      <c r="O266" s="180"/>
      <c r="P266" s="180"/>
      <c r="Q266" s="180"/>
      <c r="R266" s="183"/>
      <c r="T266" s="184"/>
      <c r="U266" s="180"/>
      <c r="V266" s="180"/>
      <c r="W266" s="180"/>
      <c r="X266" s="180"/>
      <c r="Y266" s="180"/>
      <c r="Z266" s="180"/>
      <c r="AA266" s="185"/>
      <c r="AT266" s="186" t="s">
        <v>161</v>
      </c>
      <c r="AU266" s="186" t="s">
        <v>128</v>
      </c>
      <c r="AV266" s="12" t="s">
        <v>154</v>
      </c>
      <c r="AW266" s="12" t="s">
        <v>31</v>
      </c>
      <c r="AX266" s="12" t="s">
        <v>80</v>
      </c>
      <c r="AY266" s="186" t="s">
        <v>149</v>
      </c>
    </row>
    <row r="267" spans="2:65" s="1" customFormat="1" ht="25.5" customHeight="1">
      <c r="B267" s="128"/>
      <c r="C267" s="157" t="s">
        <v>468</v>
      </c>
      <c r="D267" s="157" t="s">
        <v>150</v>
      </c>
      <c r="E267" s="158" t="s">
        <v>469</v>
      </c>
      <c r="F267" s="266" t="s">
        <v>470</v>
      </c>
      <c r="G267" s="266"/>
      <c r="H267" s="266"/>
      <c r="I267" s="266"/>
      <c r="J267" s="159" t="s">
        <v>153</v>
      </c>
      <c r="K267" s="160">
        <v>2.6</v>
      </c>
      <c r="L267" s="267">
        <v>0</v>
      </c>
      <c r="M267" s="267"/>
      <c r="N267" s="268">
        <f>ROUND(L267*K267,2)</f>
        <v>0</v>
      </c>
      <c r="O267" s="268"/>
      <c r="P267" s="268"/>
      <c r="Q267" s="268"/>
      <c r="R267" s="131"/>
      <c r="T267" s="161" t="s">
        <v>5</v>
      </c>
      <c r="U267" s="45" t="s">
        <v>40</v>
      </c>
      <c r="V267" s="37"/>
      <c r="W267" s="162">
        <f>V267*K267</f>
        <v>0</v>
      </c>
      <c r="X267" s="162">
        <v>4.0000000000000003E-5</v>
      </c>
      <c r="Y267" s="162">
        <f>X267*K267</f>
        <v>1.0400000000000001E-4</v>
      </c>
      <c r="Z267" s="162">
        <v>0</v>
      </c>
      <c r="AA267" s="163">
        <f>Z267*K267</f>
        <v>0</v>
      </c>
      <c r="AR267" s="21" t="s">
        <v>222</v>
      </c>
      <c r="AT267" s="21" t="s">
        <v>150</v>
      </c>
      <c r="AU267" s="21" t="s">
        <v>128</v>
      </c>
      <c r="AY267" s="21" t="s">
        <v>149</v>
      </c>
      <c r="BE267" s="102">
        <f>IF(U267="základná",N267,0)</f>
        <v>0</v>
      </c>
      <c r="BF267" s="102">
        <f>IF(U267="znížená",N267,0)</f>
        <v>0</v>
      </c>
      <c r="BG267" s="102">
        <f>IF(U267="zákl. prenesená",N267,0)</f>
        <v>0</v>
      </c>
      <c r="BH267" s="102">
        <f>IF(U267="zníž. prenesená",N267,0)</f>
        <v>0</v>
      </c>
      <c r="BI267" s="102">
        <f>IF(U267="nulová",N267,0)</f>
        <v>0</v>
      </c>
      <c r="BJ267" s="21" t="s">
        <v>128</v>
      </c>
      <c r="BK267" s="102">
        <f>ROUND(L267*K267,2)</f>
        <v>0</v>
      </c>
      <c r="BL267" s="21" t="s">
        <v>222</v>
      </c>
      <c r="BM267" s="21" t="s">
        <v>471</v>
      </c>
    </row>
    <row r="268" spans="2:65" s="10" customFormat="1" ht="16.5" customHeight="1">
      <c r="B268" s="164"/>
      <c r="C268" s="165"/>
      <c r="D268" s="165"/>
      <c r="E268" s="166" t="s">
        <v>5</v>
      </c>
      <c r="F268" s="273" t="s">
        <v>472</v>
      </c>
      <c r="G268" s="274"/>
      <c r="H268" s="274"/>
      <c r="I268" s="274"/>
      <c r="J268" s="165"/>
      <c r="K268" s="167">
        <v>2.6</v>
      </c>
      <c r="L268" s="165"/>
      <c r="M268" s="165"/>
      <c r="N268" s="165"/>
      <c r="O268" s="165"/>
      <c r="P268" s="165"/>
      <c r="Q268" s="165"/>
      <c r="R268" s="168"/>
      <c r="T268" s="169"/>
      <c r="U268" s="165"/>
      <c r="V268" s="165"/>
      <c r="W268" s="165"/>
      <c r="X268" s="165"/>
      <c r="Y268" s="165"/>
      <c r="Z268" s="165"/>
      <c r="AA268" s="170"/>
      <c r="AT268" s="171" t="s">
        <v>161</v>
      </c>
      <c r="AU268" s="171" t="s">
        <v>128</v>
      </c>
      <c r="AV268" s="10" t="s">
        <v>128</v>
      </c>
      <c r="AW268" s="10" t="s">
        <v>31</v>
      </c>
      <c r="AX268" s="10" t="s">
        <v>80</v>
      </c>
      <c r="AY268" s="171" t="s">
        <v>149</v>
      </c>
    </row>
    <row r="269" spans="2:65" s="1" customFormat="1" ht="16.5" customHeight="1">
      <c r="B269" s="128"/>
      <c r="C269" s="157" t="s">
        <v>473</v>
      </c>
      <c r="D269" s="157" t="s">
        <v>150</v>
      </c>
      <c r="E269" s="158" t="s">
        <v>474</v>
      </c>
      <c r="F269" s="266" t="s">
        <v>475</v>
      </c>
      <c r="G269" s="266"/>
      <c r="H269" s="266"/>
      <c r="I269" s="266"/>
      <c r="J269" s="159" t="s">
        <v>153</v>
      </c>
      <c r="K269" s="160">
        <v>10</v>
      </c>
      <c r="L269" s="267">
        <v>0</v>
      </c>
      <c r="M269" s="267"/>
      <c r="N269" s="268">
        <f>ROUND(L269*K269,2)</f>
        <v>0</v>
      </c>
      <c r="O269" s="268"/>
      <c r="P269" s="268"/>
      <c r="Q269" s="268"/>
      <c r="R269" s="131"/>
      <c r="T269" s="161" t="s">
        <v>5</v>
      </c>
      <c r="U269" s="45" t="s">
        <v>40</v>
      </c>
      <c r="V269" s="37"/>
      <c r="W269" s="162">
        <f>V269*K269</f>
        <v>0</v>
      </c>
      <c r="X269" s="162">
        <v>1.0000000000000001E-5</v>
      </c>
      <c r="Y269" s="162">
        <f>X269*K269</f>
        <v>1E-4</v>
      </c>
      <c r="Z269" s="162">
        <v>0</v>
      </c>
      <c r="AA269" s="163">
        <f>Z269*K269</f>
        <v>0</v>
      </c>
      <c r="AR269" s="21" t="s">
        <v>222</v>
      </c>
      <c r="AT269" s="21" t="s">
        <v>150</v>
      </c>
      <c r="AU269" s="21" t="s">
        <v>128</v>
      </c>
      <c r="AY269" s="21" t="s">
        <v>149</v>
      </c>
      <c r="BE269" s="102">
        <f>IF(U269="základná",N269,0)</f>
        <v>0</v>
      </c>
      <c r="BF269" s="102">
        <f>IF(U269="znížená",N269,0)</f>
        <v>0</v>
      </c>
      <c r="BG269" s="102">
        <f>IF(U269="zákl. prenesená",N269,0)</f>
        <v>0</v>
      </c>
      <c r="BH269" s="102">
        <f>IF(U269="zníž. prenesená",N269,0)</f>
        <v>0</v>
      </c>
      <c r="BI269" s="102">
        <f>IF(U269="nulová",N269,0)</f>
        <v>0</v>
      </c>
      <c r="BJ269" s="21" t="s">
        <v>128</v>
      </c>
      <c r="BK269" s="102">
        <f>ROUND(L269*K269,2)</f>
        <v>0</v>
      </c>
      <c r="BL269" s="21" t="s">
        <v>222</v>
      </c>
      <c r="BM269" s="21" t="s">
        <v>476</v>
      </c>
    </row>
    <row r="270" spans="2:65" s="10" customFormat="1" ht="16.5" customHeight="1">
      <c r="B270" s="164"/>
      <c r="C270" s="165"/>
      <c r="D270" s="165"/>
      <c r="E270" s="166" t="s">
        <v>5</v>
      </c>
      <c r="F270" s="273" t="s">
        <v>477</v>
      </c>
      <c r="G270" s="274"/>
      <c r="H270" s="274"/>
      <c r="I270" s="274"/>
      <c r="J270" s="165"/>
      <c r="K270" s="167">
        <v>10</v>
      </c>
      <c r="L270" s="165"/>
      <c r="M270" s="165"/>
      <c r="N270" s="165"/>
      <c r="O270" s="165"/>
      <c r="P270" s="165"/>
      <c r="Q270" s="165"/>
      <c r="R270" s="168"/>
      <c r="T270" s="169"/>
      <c r="U270" s="165"/>
      <c r="V270" s="165"/>
      <c r="W270" s="165"/>
      <c r="X270" s="165"/>
      <c r="Y270" s="165"/>
      <c r="Z270" s="165"/>
      <c r="AA270" s="170"/>
      <c r="AT270" s="171" t="s">
        <v>161</v>
      </c>
      <c r="AU270" s="171" t="s">
        <v>128</v>
      </c>
      <c r="AV270" s="10" t="s">
        <v>128</v>
      </c>
      <c r="AW270" s="10" t="s">
        <v>31</v>
      </c>
      <c r="AX270" s="10" t="s">
        <v>80</v>
      </c>
      <c r="AY270" s="171" t="s">
        <v>149</v>
      </c>
    </row>
    <row r="271" spans="2:65" s="1" customFormat="1" ht="25.5" customHeight="1">
      <c r="B271" s="128"/>
      <c r="C271" s="157" t="s">
        <v>478</v>
      </c>
      <c r="D271" s="157" t="s">
        <v>150</v>
      </c>
      <c r="E271" s="158" t="s">
        <v>479</v>
      </c>
      <c r="F271" s="266" t="s">
        <v>480</v>
      </c>
      <c r="G271" s="266"/>
      <c r="H271" s="266"/>
      <c r="I271" s="266"/>
      <c r="J271" s="159" t="s">
        <v>153</v>
      </c>
      <c r="K271" s="160">
        <v>10</v>
      </c>
      <c r="L271" s="267">
        <v>0</v>
      </c>
      <c r="M271" s="267"/>
      <c r="N271" s="268">
        <f>ROUND(L271*K271,2)</f>
        <v>0</v>
      </c>
      <c r="O271" s="268"/>
      <c r="P271" s="268"/>
      <c r="Q271" s="268"/>
      <c r="R271" s="131"/>
      <c r="T271" s="161" t="s">
        <v>5</v>
      </c>
      <c r="U271" s="45" t="s">
        <v>40</v>
      </c>
      <c r="V271" s="37"/>
      <c r="W271" s="162">
        <f>V271*K271</f>
        <v>0</v>
      </c>
      <c r="X271" s="162">
        <v>0</v>
      </c>
      <c r="Y271" s="162">
        <f>X271*K271</f>
        <v>0</v>
      </c>
      <c r="Z271" s="162">
        <v>0</v>
      </c>
      <c r="AA271" s="163">
        <f>Z271*K271</f>
        <v>0</v>
      </c>
      <c r="AR271" s="21" t="s">
        <v>222</v>
      </c>
      <c r="AT271" s="21" t="s">
        <v>150</v>
      </c>
      <c r="AU271" s="21" t="s">
        <v>128</v>
      </c>
      <c r="AY271" s="21" t="s">
        <v>149</v>
      </c>
      <c r="BE271" s="102">
        <f>IF(U271="základná",N271,0)</f>
        <v>0</v>
      </c>
      <c r="BF271" s="102">
        <f>IF(U271="znížená",N271,0)</f>
        <v>0</v>
      </c>
      <c r="BG271" s="102">
        <f>IF(U271="zákl. prenesená",N271,0)</f>
        <v>0</v>
      </c>
      <c r="BH271" s="102">
        <f>IF(U271="zníž. prenesená",N271,0)</f>
        <v>0</v>
      </c>
      <c r="BI271" s="102">
        <f>IF(U271="nulová",N271,0)</f>
        <v>0</v>
      </c>
      <c r="BJ271" s="21" t="s">
        <v>128</v>
      </c>
      <c r="BK271" s="102">
        <f>ROUND(L271*K271,2)</f>
        <v>0</v>
      </c>
      <c r="BL271" s="21" t="s">
        <v>222</v>
      </c>
      <c r="BM271" s="21" t="s">
        <v>481</v>
      </c>
    </row>
    <row r="272" spans="2:65" s="10" customFormat="1" ht="16.5" customHeight="1">
      <c r="B272" s="164"/>
      <c r="C272" s="165"/>
      <c r="D272" s="165"/>
      <c r="E272" s="166" t="s">
        <v>5</v>
      </c>
      <c r="F272" s="273" t="s">
        <v>482</v>
      </c>
      <c r="G272" s="274"/>
      <c r="H272" s="274"/>
      <c r="I272" s="274"/>
      <c r="J272" s="165"/>
      <c r="K272" s="167">
        <v>10</v>
      </c>
      <c r="L272" s="165"/>
      <c r="M272" s="165"/>
      <c r="N272" s="165"/>
      <c r="O272" s="165"/>
      <c r="P272" s="165"/>
      <c r="Q272" s="165"/>
      <c r="R272" s="168"/>
      <c r="T272" s="169"/>
      <c r="U272" s="165"/>
      <c r="V272" s="165"/>
      <c r="W272" s="165"/>
      <c r="X272" s="165"/>
      <c r="Y272" s="165"/>
      <c r="Z272" s="165"/>
      <c r="AA272" s="170"/>
      <c r="AT272" s="171" t="s">
        <v>161</v>
      </c>
      <c r="AU272" s="171" t="s">
        <v>128</v>
      </c>
      <c r="AV272" s="10" t="s">
        <v>128</v>
      </c>
      <c r="AW272" s="10" t="s">
        <v>31</v>
      </c>
      <c r="AX272" s="10" t="s">
        <v>80</v>
      </c>
      <c r="AY272" s="171" t="s">
        <v>149</v>
      </c>
    </row>
    <row r="273" spans="2:65" s="1" customFormat="1" ht="38.25" customHeight="1">
      <c r="B273" s="128"/>
      <c r="C273" s="157" t="s">
        <v>483</v>
      </c>
      <c r="D273" s="157" t="s">
        <v>150</v>
      </c>
      <c r="E273" s="158" t="s">
        <v>484</v>
      </c>
      <c r="F273" s="266" t="s">
        <v>485</v>
      </c>
      <c r="G273" s="266"/>
      <c r="H273" s="266"/>
      <c r="I273" s="266"/>
      <c r="J273" s="159" t="s">
        <v>153</v>
      </c>
      <c r="K273" s="160">
        <v>10</v>
      </c>
      <c r="L273" s="267">
        <v>0</v>
      </c>
      <c r="M273" s="267"/>
      <c r="N273" s="268">
        <f>ROUND(L273*K273,2)</f>
        <v>0</v>
      </c>
      <c r="O273" s="268"/>
      <c r="P273" s="268"/>
      <c r="Q273" s="268"/>
      <c r="R273" s="131"/>
      <c r="T273" s="161" t="s">
        <v>5</v>
      </c>
      <c r="U273" s="45" t="s">
        <v>40</v>
      </c>
      <c r="V273" s="37"/>
      <c r="W273" s="162">
        <f>V273*K273</f>
        <v>0</v>
      </c>
      <c r="X273" s="162">
        <v>0</v>
      </c>
      <c r="Y273" s="162">
        <f>X273*K273</f>
        <v>0</v>
      </c>
      <c r="Z273" s="162">
        <v>3.3E-3</v>
      </c>
      <c r="AA273" s="163">
        <f>Z273*K273</f>
        <v>3.3000000000000002E-2</v>
      </c>
      <c r="AR273" s="21" t="s">
        <v>222</v>
      </c>
      <c r="AT273" s="21" t="s">
        <v>150</v>
      </c>
      <c r="AU273" s="21" t="s">
        <v>128</v>
      </c>
      <c r="AY273" s="21" t="s">
        <v>149</v>
      </c>
      <c r="BE273" s="102">
        <f>IF(U273="základná",N273,0)</f>
        <v>0</v>
      </c>
      <c r="BF273" s="102">
        <f>IF(U273="znížená",N273,0)</f>
        <v>0</v>
      </c>
      <c r="BG273" s="102">
        <f>IF(U273="zákl. prenesená",N273,0)</f>
        <v>0</v>
      </c>
      <c r="BH273" s="102">
        <f>IF(U273="zníž. prenesená",N273,0)</f>
        <v>0</v>
      </c>
      <c r="BI273" s="102">
        <f>IF(U273="nulová",N273,0)</f>
        <v>0</v>
      </c>
      <c r="BJ273" s="21" t="s">
        <v>128</v>
      </c>
      <c r="BK273" s="102">
        <f>ROUND(L273*K273,2)</f>
        <v>0</v>
      </c>
      <c r="BL273" s="21" t="s">
        <v>222</v>
      </c>
      <c r="BM273" s="21" t="s">
        <v>486</v>
      </c>
    </row>
    <row r="274" spans="2:65" s="1" customFormat="1" ht="38.25" customHeight="1">
      <c r="B274" s="128"/>
      <c r="C274" s="157" t="s">
        <v>487</v>
      </c>
      <c r="D274" s="157" t="s">
        <v>150</v>
      </c>
      <c r="E274" s="158" t="s">
        <v>488</v>
      </c>
      <c r="F274" s="266" t="s">
        <v>489</v>
      </c>
      <c r="G274" s="266"/>
      <c r="H274" s="266"/>
      <c r="I274" s="266"/>
      <c r="J274" s="159" t="s">
        <v>153</v>
      </c>
      <c r="K274" s="160">
        <v>3</v>
      </c>
      <c r="L274" s="267">
        <v>0</v>
      </c>
      <c r="M274" s="267"/>
      <c r="N274" s="268">
        <f>ROUND(L274*K274,2)</f>
        <v>0</v>
      </c>
      <c r="O274" s="268"/>
      <c r="P274" s="268"/>
      <c r="Q274" s="268"/>
      <c r="R274" s="131"/>
      <c r="T274" s="161" t="s">
        <v>5</v>
      </c>
      <c r="U274" s="45" t="s">
        <v>40</v>
      </c>
      <c r="V274" s="37"/>
      <c r="W274" s="162">
        <f>V274*K274</f>
        <v>0</v>
      </c>
      <c r="X274" s="162">
        <v>0</v>
      </c>
      <c r="Y274" s="162">
        <f>X274*K274</f>
        <v>0</v>
      </c>
      <c r="Z274" s="162">
        <v>2.3E-3</v>
      </c>
      <c r="AA274" s="163">
        <f>Z274*K274</f>
        <v>6.8999999999999999E-3</v>
      </c>
      <c r="AR274" s="21" t="s">
        <v>222</v>
      </c>
      <c r="AT274" s="21" t="s">
        <v>150</v>
      </c>
      <c r="AU274" s="21" t="s">
        <v>128</v>
      </c>
      <c r="AY274" s="21" t="s">
        <v>149</v>
      </c>
      <c r="BE274" s="102">
        <f>IF(U274="základná",N274,0)</f>
        <v>0</v>
      </c>
      <c r="BF274" s="102">
        <f>IF(U274="znížená",N274,0)</f>
        <v>0</v>
      </c>
      <c r="BG274" s="102">
        <f>IF(U274="zákl. prenesená",N274,0)</f>
        <v>0</v>
      </c>
      <c r="BH274" s="102">
        <f>IF(U274="zníž. prenesená",N274,0)</f>
        <v>0</v>
      </c>
      <c r="BI274" s="102">
        <f>IF(U274="nulová",N274,0)</f>
        <v>0</v>
      </c>
      <c r="BJ274" s="21" t="s">
        <v>128</v>
      </c>
      <c r="BK274" s="102">
        <f>ROUND(L274*K274,2)</f>
        <v>0</v>
      </c>
      <c r="BL274" s="21" t="s">
        <v>222</v>
      </c>
      <c r="BM274" s="21" t="s">
        <v>490</v>
      </c>
    </row>
    <row r="275" spans="2:65" s="10" customFormat="1" ht="16.5" customHeight="1">
      <c r="B275" s="164"/>
      <c r="C275" s="165"/>
      <c r="D275" s="165"/>
      <c r="E275" s="166" t="s">
        <v>5</v>
      </c>
      <c r="F275" s="273" t="s">
        <v>245</v>
      </c>
      <c r="G275" s="274"/>
      <c r="H275" s="274"/>
      <c r="I275" s="274"/>
      <c r="J275" s="165"/>
      <c r="K275" s="167">
        <v>3</v>
      </c>
      <c r="L275" s="165"/>
      <c r="M275" s="165"/>
      <c r="N275" s="165"/>
      <c r="O275" s="165"/>
      <c r="P275" s="165"/>
      <c r="Q275" s="165"/>
      <c r="R275" s="168"/>
      <c r="T275" s="169"/>
      <c r="U275" s="165"/>
      <c r="V275" s="165"/>
      <c r="W275" s="165"/>
      <c r="X275" s="165"/>
      <c r="Y275" s="165"/>
      <c r="Z275" s="165"/>
      <c r="AA275" s="170"/>
      <c r="AT275" s="171" t="s">
        <v>161</v>
      </c>
      <c r="AU275" s="171" t="s">
        <v>128</v>
      </c>
      <c r="AV275" s="10" t="s">
        <v>128</v>
      </c>
      <c r="AW275" s="10" t="s">
        <v>31</v>
      </c>
      <c r="AX275" s="10" t="s">
        <v>80</v>
      </c>
      <c r="AY275" s="171" t="s">
        <v>149</v>
      </c>
    </row>
    <row r="276" spans="2:65" s="1" customFormat="1" ht="25.5" customHeight="1">
      <c r="B276" s="128"/>
      <c r="C276" s="157" t="s">
        <v>491</v>
      </c>
      <c r="D276" s="157" t="s">
        <v>150</v>
      </c>
      <c r="E276" s="158" t="s">
        <v>492</v>
      </c>
      <c r="F276" s="266" t="s">
        <v>493</v>
      </c>
      <c r="G276" s="266"/>
      <c r="H276" s="266"/>
      <c r="I276" s="266"/>
      <c r="J276" s="159" t="s">
        <v>153</v>
      </c>
      <c r="K276" s="160">
        <v>6.2</v>
      </c>
      <c r="L276" s="267">
        <v>0</v>
      </c>
      <c r="M276" s="267"/>
      <c r="N276" s="268">
        <f>ROUND(L276*K276,2)</f>
        <v>0</v>
      </c>
      <c r="O276" s="268"/>
      <c r="P276" s="268"/>
      <c r="Q276" s="268"/>
      <c r="R276" s="131"/>
      <c r="T276" s="161" t="s">
        <v>5</v>
      </c>
      <c r="U276" s="45" t="s">
        <v>40</v>
      </c>
      <c r="V276" s="37"/>
      <c r="W276" s="162">
        <f>V276*K276</f>
        <v>0</v>
      </c>
      <c r="X276" s="162">
        <v>0</v>
      </c>
      <c r="Y276" s="162">
        <f>X276*K276</f>
        <v>0</v>
      </c>
      <c r="Z276" s="162">
        <v>4.1799999999999997E-3</v>
      </c>
      <c r="AA276" s="163">
        <f>Z276*K276</f>
        <v>2.5915999999999998E-2</v>
      </c>
      <c r="AR276" s="21" t="s">
        <v>222</v>
      </c>
      <c r="AT276" s="21" t="s">
        <v>150</v>
      </c>
      <c r="AU276" s="21" t="s">
        <v>128</v>
      </c>
      <c r="AY276" s="21" t="s">
        <v>149</v>
      </c>
      <c r="BE276" s="102">
        <f>IF(U276="základná",N276,0)</f>
        <v>0</v>
      </c>
      <c r="BF276" s="102">
        <f>IF(U276="znížená",N276,0)</f>
        <v>0</v>
      </c>
      <c r="BG276" s="102">
        <f>IF(U276="zákl. prenesená",N276,0)</f>
        <v>0</v>
      </c>
      <c r="BH276" s="102">
        <f>IF(U276="zníž. prenesená",N276,0)</f>
        <v>0</v>
      </c>
      <c r="BI276" s="102">
        <f>IF(U276="nulová",N276,0)</f>
        <v>0</v>
      </c>
      <c r="BJ276" s="21" t="s">
        <v>128</v>
      </c>
      <c r="BK276" s="102">
        <f>ROUND(L276*K276,2)</f>
        <v>0</v>
      </c>
      <c r="BL276" s="21" t="s">
        <v>222</v>
      </c>
      <c r="BM276" s="21" t="s">
        <v>494</v>
      </c>
    </row>
    <row r="277" spans="2:65" s="1" customFormat="1" ht="25.5" customHeight="1">
      <c r="B277" s="128"/>
      <c r="C277" s="157" t="s">
        <v>495</v>
      </c>
      <c r="D277" s="157" t="s">
        <v>150</v>
      </c>
      <c r="E277" s="158" t="s">
        <v>496</v>
      </c>
      <c r="F277" s="266" t="s">
        <v>497</v>
      </c>
      <c r="G277" s="266"/>
      <c r="H277" s="266"/>
      <c r="I277" s="266"/>
      <c r="J277" s="159" t="s">
        <v>153</v>
      </c>
      <c r="K277" s="160">
        <v>6.2</v>
      </c>
      <c r="L277" s="267">
        <v>0</v>
      </c>
      <c r="M277" s="267"/>
      <c r="N277" s="268">
        <f>ROUND(L277*K277,2)</f>
        <v>0</v>
      </c>
      <c r="O277" s="268"/>
      <c r="P277" s="268"/>
      <c r="Q277" s="268"/>
      <c r="R277" s="131"/>
      <c r="T277" s="161" t="s">
        <v>5</v>
      </c>
      <c r="U277" s="45" t="s">
        <v>40</v>
      </c>
      <c r="V277" s="37"/>
      <c r="W277" s="162">
        <f>V277*K277</f>
        <v>0</v>
      </c>
      <c r="X277" s="162">
        <v>2.0500000000000002E-3</v>
      </c>
      <c r="Y277" s="162">
        <f>X277*K277</f>
        <v>1.2710000000000001E-2</v>
      </c>
      <c r="Z277" s="162">
        <v>0</v>
      </c>
      <c r="AA277" s="163">
        <f>Z277*K277</f>
        <v>0</v>
      </c>
      <c r="AR277" s="21" t="s">
        <v>222</v>
      </c>
      <c r="AT277" s="21" t="s">
        <v>150</v>
      </c>
      <c r="AU277" s="21" t="s">
        <v>128</v>
      </c>
      <c r="AY277" s="21" t="s">
        <v>149</v>
      </c>
      <c r="BE277" s="102">
        <f>IF(U277="základná",N277,0)</f>
        <v>0</v>
      </c>
      <c r="BF277" s="102">
        <f>IF(U277="znížená",N277,0)</f>
        <v>0</v>
      </c>
      <c r="BG277" s="102">
        <f>IF(U277="zákl. prenesená",N277,0)</f>
        <v>0</v>
      </c>
      <c r="BH277" s="102">
        <f>IF(U277="zníž. prenesená",N277,0)</f>
        <v>0</v>
      </c>
      <c r="BI277" s="102">
        <f>IF(U277="nulová",N277,0)</f>
        <v>0</v>
      </c>
      <c r="BJ277" s="21" t="s">
        <v>128</v>
      </c>
      <c r="BK277" s="102">
        <f>ROUND(L277*K277,2)</f>
        <v>0</v>
      </c>
      <c r="BL277" s="21" t="s">
        <v>222</v>
      </c>
      <c r="BM277" s="21" t="s">
        <v>498</v>
      </c>
    </row>
    <row r="278" spans="2:65" s="10" customFormat="1" ht="16.5" customHeight="1">
      <c r="B278" s="164"/>
      <c r="C278" s="165"/>
      <c r="D278" s="165"/>
      <c r="E278" s="166" t="s">
        <v>5</v>
      </c>
      <c r="F278" s="273" t="s">
        <v>499</v>
      </c>
      <c r="G278" s="274"/>
      <c r="H278" s="274"/>
      <c r="I278" s="274"/>
      <c r="J278" s="165"/>
      <c r="K278" s="167">
        <v>6.2</v>
      </c>
      <c r="L278" s="165"/>
      <c r="M278" s="165"/>
      <c r="N278" s="165"/>
      <c r="O278" s="165"/>
      <c r="P278" s="165"/>
      <c r="Q278" s="165"/>
      <c r="R278" s="168"/>
      <c r="T278" s="169"/>
      <c r="U278" s="165"/>
      <c r="V278" s="165"/>
      <c r="W278" s="165"/>
      <c r="X278" s="165"/>
      <c r="Y278" s="165"/>
      <c r="Z278" s="165"/>
      <c r="AA278" s="170"/>
      <c r="AT278" s="171" t="s">
        <v>161</v>
      </c>
      <c r="AU278" s="171" t="s">
        <v>128</v>
      </c>
      <c r="AV278" s="10" t="s">
        <v>128</v>
      </c>
      <c r="AW278" s="10" t="s">
        <v>31</v>
      </c>
      <c r="AX278" s="10" t="s">
        <v>80</v>
      </c>
      <c r="AY278" s="171" t="s">
        <v>149</v>
      </c>
    </row>
    <row r="279" spans="2:65" s="1" customFormat="1" ht="25.5" customHeight="1">
      <c r="B279" s="128"/>
      <c r="C279" s="157" t="s">
        <v>500</v>
      </c>
      <c r="D279" s="157" t="s">
        <v>150</v>
      </c>
      <c r="E279" s="158" t="s">
        <v>501</v>
      </c>
      <c r="F279" s="266" t="s">
        <v>502</v>
      </c>
      <c r="G279" s="266"/>
      <c r="H279" s="266"/>
      <c r="I279" s="266"/>
      <c r="J279" s="159" t="s">
        <v>278</v>
      </c>
      <c r="K279" s="160">
        <v>2</v>
      </c>
      <c r="L279" s="267">
        <v>0</v>
      </c>
      <c r="M279" s="267"/>
      <c r="N279" s="268">
        <f>ROUND(L279*K279,2)</f>
        <v>0</v>
      </c>
      <c r="O279" s="268"/>
      <c r="P279" s="268"/>
      <c r="Q279" s="268"/>
      <c r="R279" s="131"/>
      <c r="T279" s="161" t="s">
        <v>5</v>
      </c>
      <c r="U279" s="45" t="s">
        <v>40</v>
      </c>
      <c r="V279" s="37"/>
      <c r="W279" s="162">
        <f>V279*K279</f>
        <v>0</v>
      </c>
      <c r="X279" s="162">
        <v>3.8999999999999999E-4</v>
      </c>
      <c r="Y279" s="162">
        <f>X279*K279</f>
        <v>7.7999999999999999E-4</v>
      </c>
      <c r="Z279" s="162">
        <v>0</v>
      </c>
      <c r="AA279" s="163">
        <f>Z279*K279</f>
        <v>0</v>
      </c>
      <c r="AR279" s="21" t="s">
        <v>222</v>
      </c>
      <c r="AT279" s="21" t="s">
        <v>150</v>
      </c>
      <c r="AU279" s="21" t="s">
        <v>128</v>
      </c>
      <c r="AY279" s="21" t="s">
        <v>149</v>
      </c>
      <c r="BE279" s="102">
        <f>IF(U279="základná",N279,0)</f>
        <v>0</v>
      </c>
      <c r="BF279" s="102">
        <f>IF(U279="znížená",N279,0)</f>
        <v>0</v>
      </c>
      <c r="BG279" s="102">
        <f>IF(U279="zákl. prenesená",N279,0)</f>
        <v>0</v>
      </c>
      <c r="BH279" s="102">
        <f>IF(U279="zníž. prenesená",N279,0)</f>
        <v>0</v>
      </c>
      <c r="BI279" s="102">
        <f>IF(U279="nulová",N279,0)</f>
        <v>0</v>
      </c>
      <c r="BJ279" s="21" t="s">
        <v>128</v>
      </c>
      <c r="BK279" s="102">
        <f>ROUND(L279*K279,2)</f>
        <v>0</v>
      </c>
      <c r="BL279" s="21" t="s">
        <v>222</v>
      </c>
      <c r="BM279" s="21" t="s">
        <v>503</v>
      </c>
    </row>
    <row r="280" spans="2:65" s="10" customFormat="1" ht="16.5" customHeight="1">
      <c r="B280" s="164"/>
      <c r="C280" s="165"/>
      <c r="D280" s="165"/>
      <c r="E280" s="166" t="s">
        <v>5</v>
      </c>
      <c r="F280" s="273" t="s">
        <v>504</v>
      </c>
      <c r="G280" s="274"/>
      <c r="H280" s="274"/>
      <c r="I280" s="274"/>
      <c r="J280" s="165"/>
      <c r="K280" s="167">
        <v>2</v>
      </c>
      <c r="L280" s="165"/>
      <c r="M280" s="165"/>
      <c r="N280" s="165"/>
      <c r="O280" s="165"/>
      <c r="P280" s="165"/>
      <c r="Q280" s="165"/>
      <c r="R280" s="168"/>
      <c r="T280" s="169"/>
      <c r="U280" s="165"/>
      <c r="V280" s="165"/>
      <c r="W280" s="165"/>
      <c r="X280" s="165"/>
      <c r="Y280" s="165"/>
      <c r="Z280" s="165"/>
      <c r="AA280" s="170"/>
      <c r="AT280" s="171" t="s">
        <v>161</v>
      </c>
      <c r="AU280" s="171" t="s">
        <v>128</v>
      </c>
      <c r="AV280" s="10" t="s">
        <v>128</v>
      </c>
      <c r="AW280" s="10" t="s">
        <v>31</v>
      </c>
      <c r="AX280" s="10" t="s">
        <v>80</v>
      </c>
      <c r="AY280" s="171" t="s">
        <v>149</v>
      </c>
    </row>
    <row r="281" spans="2:65" s="1" customFormat="1" ht="25.5" customHeight="1">
      <c r="B281" s="128"/>
      <c r="C281" s="157" t="s">
        <v>505</v>
      </c>
      <c r="D281" s="157" t="s">
        <v>150</v>
      </c>
      <c r="E281" s="158" t="s">
        <v>506</v>
      </c>
      <c r="F281" s="266" t="s">
        <v>507</v>
      </c>
      <c r="G281" s="266"/>
      <c r="H281" s="266"/>
      <c r="I281" s="266"/>
      <c r="J281" s="159" t="s">
        <v>278</v>
      </c>
      <c r="K281" s="160">
        <v>2</v>
      </c>
      <c r="L281" s="267">
        <v>0</v>
      </c>
      <c r="M281" s="267"/>
      <c r="N281" s="268">
        <f>ROUND(L281*K281,2)</f>
        <v>0</v>
      </c>
      <c r="O281" s="268"/>
      <c r="P281" s="268"/>
      <c r="Q281" s="268"/>
      <c r="R281" s="131"/>
      <c r="T281" s="161" t="s">
        <v>5</v>
      </c>
      <c r="U281" s="45" t="s">
        <v>40</v>
      </c>
      <c r="V281" s="37"/>
      <c r="W281" s="162">
        <f>V281*K281</f>
        <v>0</v>
      </c>
      <c r="X281" s="162">
        <v>3.8999999999999999E-4</v>
      </c>
      <c r="Y281" s="162">
        <f>X281*K281</f>
        <v>7.7999999999999999E-4</v>
      </c>
      <c r="Z281" s="162">
        <v>0</v>
      </c>
      <c r="AA281" s="163">
        <f>Z281*K281</f>
        <v>0</v>
      </c>
      <c r="AR281" s="21" t="s">
        <v>222</v>
      </c>
      <c r="AT281" s="21" t="s">
        <v>150</v>
      </c>
      <c r="AU281" s="21" t="s">
        <v>128</v>
      </c>
      <c r="AY281" s="21" t="s">
        <v>149</v>
      </c>
      <c r="BE281" s="102">
        <f>IF(U281="základná",N281,0)</f>
        <v>0</v>
      </c>
      <c r="BF281" s="102">
        <f>IF(U281="znížená",N281,0)</f>
        <v>0</v>
      </c>
      <c r="BG281" s="102">
        <f>IF(U281="zákl. prenesená",N281,0)</f>
        <v>0</v>
      </c>
      <c r="BH281" s="102">
        <f>IF(U281="zníž. prenesená",N281,0)</f>
        <v>0</v>
      </c>
      <c r="BI281" s="102">
        <f>IF(U281="nulová",N281,0)</f>
        <v>0</v>
      </c>
      <c r="BJ281" s="21" t="s">
        <v>128</v>
      </c>
      <c r="BK281" s="102">
        <f>ROUND(L281*K281,2)</f>
        <v>0</v>
      </c>
      <c r="BL281" s="21" t="s">
        <v>222</v>
      </c>
      <c r="BM281" s="21" t="s">
        <v>508</v>
      </c>
    </row>
    <row r="282" spans="2:65" s="10" customFormat="1" ht="16.5" customHeight="1">
      <c r="B282" s="164"/>
      <c r="C282" s="165"/>
      <c r="D282" s="165"/>
      <c r="E282" s="166" t="s">
        <v>5</v>
      </c>
      <c r="F282" s="273" t="s">
        <v>509</v>
      </c>
      <c r="G282" s="274"/>
      <c r="H282" s="274"/>
      <c r="I282" s="274"/>
      <c r="J282" s="165"/>
      <c r="K282" s="167">
        <v>2</v>
      </c>
      <c r="L282" s="165"/>
      <c r="M282" s="165"/>
      <c r="N282" s="165"/>
      <c r="O282" s="165"/>
      <c r="P282" s="165"/>
      <c r="Q282" s="165"/>
      <c r="R282" s="168"/>
      <c r="T282" s="169"/>
      <c r="U282" s="165"/>
      <c r="V282" s="165"/>
      <c r="W282" s="165"/>
      <c r="X282" s="165"/>
      <c r="Y282" s="165"/>
      <c r="Z282" s="165"/>
      <c r="AA282" s="170"/>
      <c r="AT282" s="171" t="s">
        <v>161</v>
      </c>
      <c r="AU282" s="171" t="s">
        <v>128</v>
      </c>
      <c r="AV282" s="10" t="s">
        <v>128</v>
      </c>
      <c r="AW282" s="10" t="s">
        <v>31</v>
      </c>
      <c r="AX282" s="10" t="s">
        <v>80</v>
      </c>
      <c r="AY282" s="171" t="s">
        <v>149</v>
      </c>
    </row>
    <row r="283" spans="2:65" s="1" customFormat="1" ht="25.5" customHeight="1">
      <c r="B283" s="128"/>
      <c r="C283" s="157" t="s">
        <v>510</v>
      </c>
      <c r="D283" s="157" t="s">
        <v>150</v>
      </c>
      <c r="E283" s="158" t="s">
        <v>511</v>
      </c>
      <c r="F283" s="266" t="s">
        <v>512</v>
      </c>
      <c r="G283" s="266"/>
      <c r="H283" s="266"/>
      <c r="I283" s="266"/>
      <c r="J283" s="159" t="s">
        <v>278</v>
      </c>
      <c r="K283" s="160">
        <v>2</v>
      </c>
      <c r="L283" s="267">
        <v>0</v>
      </c>
      <c r="M283" s="267"/>
      <c r="N283" s="268">
        <f>ROUND(L283*K283,2)</f>
        <v>0</v>
      </c>
      <c r="O283" s="268"/>
      <c r="P283" s="268"/>
      <c r="Q283" s="268"/>
      <c r="R283" s="131"/>
      <c r="T283" s="161" t="s">
        <v>5</v>
      </c>
      <c r="U283" s="45" t="s">
        <v>40</v>
      </c>
      <c r="V283" s="37"/>
      <c r="W283" s="162">
        <f>V283*K283</f>
        <v>0</v>
      </c>
      <c r="X283" s="162">
        <v>3.8999999999999999E-4</v>
      </c>
      <c r="Y283" s="162">
        <f>X283*K283</f>
        <v>7.7999999999999999E-4</v>
      </c>
      <c r="Z283" s="162">
        <v>0</v>
      </c>
      <c r="AA283" s="163">
        <f>Z283*K283</f>
        <v>0</v>
      </c>
      <c r="AR283" s="21" t="s">
        <v>222</v>
      </c>
      <c r="AT283" s="21" t="s">
        <v>150</v>
      </c>
      <c r="AU283" s="21" t="s">
        <v>128</v>
      </c>
      <c r="AY283" s="21" t="s">
        <v>149</v>
      </c>
      <c r="BE283" s="102">
        <f>IF(U283="základná",N283,0)</f>
        <v>0</v>
      </c>
      <c r="BF283" s="102">
        <f>IF(U283="znížená",N283,0)</f>
        <v>0</v>
      </c>
      <c r="BG283" s="102">
        <f>IF(U283="zákl. prenesená",N283,0)</f>
        <v>0</v>
      </c>
      <c r="BH283" s="102">
        <f>IF(U283="zníž. prenesená",N283,0)</f>
        <v>0</v>
      </c>
      <c r="BI283" s="102">
        <f>IF(U283="nulová",N283,0)</f>
        <v>0</v>
      </c>
      <c r="BJ283" s="21" t="s">
        <v>128</v>
      </c>
      <c r="BK283" s="102">
        <f>ROUND(L283*K283,2)</f>
        <v>0</v>
      </c>
      <c r="BL283" s="21" t="s">
        <v>222</v>
      </c>
      <c r="BM283" s="21" t="s">
        <v>513</v>
      </c>
    </row>
    <row r="284" spans="2:65" s="10" customFormat="1" ht="16.5" customHeight="1">
      <c r="B284" s="164"/>
      <c r="C284" s="165"/>
      <c r="D284" s="165"/>
      <c r="E284" s="166" t="s">
        <v>5</v>
      </c>
      <c r="F284" s="273" t="s">
        <v>509</v>
      </c>
      <c r="G284" s="274"/>
      <c r="H284" s="274"/>
      <c r="I284" s="274"/>
      <c r="J284" s="165"/>
      <c r="K284" s="167">
        <v>2</v>
      </c>
      <c r="L284" s="165"/>
      <c r="M284" s="165"/>
      <c r="N284" s="165"/>
      <c r="O284" s="165"/>
      <c r="P284" s="165"/>
      <c r="Q284" s="165"/>
      <c r="R284" s="168"/>
      <c r="T284" s="169"/>
      <c r="U284" s="165"/>
      <c r="V284" s="165"/>
      <c r="W284" s="165"/>
      <c r="X284" s="165"/>
      <c r="Y284" s="165"/>
      <c r="Z284" s="165"/>
      <c r="AA284" s="170"/>
      <c r="AT284" s="171" t="s">
        <v>161</v>
      </c>
      <c r="AU284" s="171" t="s">
        <v>128</v>
      </c>
      <c r="AV284" s="10" t="s">
        <v>128</v>
      </c>
      <c r="AW284" s="10" t="s">
        <v>31</v>
      </c>
      <c r="AX284" s="10" t="s">
        <v>80</v>
      </c>
      <c r="AY284" s="171" t="s">
        <v>149</v>
      </c>
    </row>
    <row r="285" spans="2:65" s="1" customFormat="1" ht="38.25" customHeight="1">
      <c r="B285" s="128"/>
      <c r="C285" s="157" t="s">
        <v>514</v>
      </c>
      <c r="D285" s="157" t="s">
        <v>150</v>
      </c>
      <c r="E285" s="158" t="s">
        <v>515</v>
      </c>
      <c r="F285" s="266" t="s">
        <v>516</v>
      </c>
      <c r="G285" s="266"/>
      <c r="H285" s="266"/>
      <c r="I285" s="266"/>
      <c r="J285" s="159" t="s">
        <v>153</v>
      </c>
      <c r="K285" s="160">
        <v>10</v>
      </c>
      <c r="L285" s="267">
        <v>0</v>
      </c>
      <c r="M285" s="267"/>
      <c r="N285" s="268">
        <f>ROUND(L285*K285,2)</f>
        <v>0</v>
      </c>
      <c r="O285" s="268"/>
      <c r="P285" s="268"/>
      <c r="Q285" s="268"/>
      <c r="R285" s="131"/>
      <c r="T285" s="161" t="s">
        <v>5</v>
      </c>
      <c r="U285" s="45" t="s">
        <v>40</v>
      </c>
      <c r="V285" s="37"/>
      <c r="W285" s="162">
        <f>V285*K285</f>
        <v>0</v>
      </c>
      <c r="X285" s="162">
        <v>1.9E-3</v>
      </c>
      <c r="Y285" s="162">
        <f>X285*K285</f>
        <v>1.9E-2</v>
      </c>
      <c r="Z285" s="162">
        <v>0</v>
      </c>
      <c r="AA285" s="163">
        <f>Z285*K285</f>
        <v>0</v>
      </c>
      <c r="AR285" s="21" t="s">
        <v>222</v>
      </c>
      <c r="AT285" s="21" t="s">
        <v>150</v>
      </c>
      <c r="AU285" s="21" t="s">
        <v>128</v>
      </c>
      <c r="AY285" s="21" t="s">
        <v>149</v>
      </c>
      <c r="BE285" s="102">
        <f>IF(U285="základná",N285,0)</f>
        <v>0</v>
      </c>
      <c r="BF285" s="102">
        <f>IF(U285="znížená",N285,0)</f>
        <v>0</v>
      </c>
      <c r="BG285" s="102">
        <f>IF(U285="zákl. prenesená",N285,0)</f>
        <v>0</v>
      </c>
      <c r="BH285" s="102">
        <f>IF(U285="zníž. prenesená",N285,0)</f>
        <v>0</v>
      </c>
      <c r="BI285" s="102">
        <f>IF(U285="nulová",N285,0)</f>
        <v>0</v>
      </c>
      <c r="BJ285" s="21" t="s">
        <v>128</v>
      </c>
      <c r="BK285" s="102">
        <f>ROUND(L285*K285,2)</f>
        <v>0</v>
      </c>
      <c r="BL285" s="21" t="s">
        <v>222</v>
      </c>
      <c r="BM285" s="21" t="s">
        <v>517</v>
      </c>
    </row>
    <row r="286" spans="2:65" s="10" customFormat="1" ht="16.5" customHeight="1">
      <c r="B286" s="164"/>
      <c r="C286" s="165"/>
      <c r="D286" s="165"/>
      <c r="E286" s="166" t="s">
        <v>5</v>
      </c>
      <c r="F286" s="273" t="s">
        <v>518</v>
      </c>
      <c r="G286" s="274"/>
      <c r="H286" s="274"/>
      <c r="I286" s="274"/>
      <c r="J286" s="165"/>
      <c r="K286" s="167">
        <v>10</v>
      </c>
      <c r="L286" s="165"/>
      <c r="M286" s="165"/>
      <c r="N286" s="165"/>
      <c r="O286" s="165"/>
      <c r="P286" s="165"/>
      <c r="Q286" s="165"/>
      <c r="R286" s="168"/>
      <c r="T286" s="169"/>
      <c r="U286" s="165"/>
      <c r="V286" s="165"/>
      <c r="W286" s="165"/>
      <c r="X286" s="165"/>
      <c r="Y286" s="165"/>
      <c r="Z286" s="165"/>
      <c r="AA286" s="170"/>
      <c r="AT286" s="171" t="s">
        <v>161</v>
      </c>
      <c r="AU286" s="171" t="s">
        <v>128</v>
      </c>
      <c r="AV286" s="10" t="s">
        <v>128</v>
      </c>
      <c r="AW286" s="10" t="s">
        <v>31</v>
      </c>
      <c r="AX286" s="10" t="s">
        <v>80</v>
      </c>
      <c r="AY286" s="171" t="s">
        <v>149</v>
      </c>
    </row>
    <row r="287" spans="2:65" s="1" customFormat="1" ht="25.5" customHeight="1">
      <c r="B287" s="128"/>
      <c r="C287" s="157" t="s">
        <v>519</v>
      </c>
      <c r="D287" s="157" t="s">
        <v>150</v>
      </c>
      <c r="E287" s="158" t="s">
        <v>520</v>
      </c>
      <c r="F287" s="266" t="s">
        <v>521</v>
      </c>
      <c r="G287" s="266"/>
      <c r="H287" s="266"/>
      <c r="I287" s="266"/>
      <c r="J287" s="159" t="s">
        <v>278</v>
      </c>
      <c r="K287" s="160">
        <v>2</v>
      </c>
      <c r="L287" s="267">
        <v>0</v>
      </c>
      <c r="M287" s="267"/>
      <c r="N287" s="268">
        <f>ROUND(L287*K287,2)</f>
        <v>0</v>
      </c>
      <c r="O287" s="268"/>
      <c r="P287" s="268"/>
      <c r="Q287" s="268"/>
      <c r="R287" s="131"/>
      <c r="T287" s="161" t="s">
        <v>5</v>
      </c>
      <c r="U287" s="45" t="s">
        <v>40</v>
      </c>
      <c r="V287" s="37"/>
      <c r="W287" s="162">
        <f>V287*K287</f>
        <v>0</v>
      </c>
      <c r="X287" s="162">
        <v>3.6000000000000002E-4</v>
      </c>
      <c r="Y287" s="162">
        <f>X287*K287</f>
        <v>7.2000000000000005E-4</v>
      </c>
      <c r="Z287" s="162">
        <v>0</v>
      </c>
      <c r="AA287" s="163">
        <f>Z287*K287</f>
        <v>0</v>
      </c>
      <c r="AR287" s="21" t="s">
        <v>222</v>
      </c>
      <c r="AT287" s="21" t="s">
        <v>150</v>
      </c>
      <c r="AU287" s="21" t="s">
        <v>128</v>
      </c>
      <c r="AY287" s="21" t="s">
        <v>149</v>
      </c>
      <c r="BE287" s="102">
        <f>IF(U287="základná",N287,0)</f>
        <v>0</v>
      </c>
      <c r="BF287" s="102">
        <f>IF(U287="znížená",N287,0)</f>
        <v>0</v>
      </c>
      <c r="BG287" s="102">
        <f>IF(U287="zákl. prenesená",N287,0)</f>
        <v>0</v>
      </c>
      <c r="BH287" s="102">
        <f>IF(U287="zníž. prenesená",N287,0)</f>
        <v>0</v>
      </c>
      <c r="BI287" s="102">
        <f>IF(U287="nulová",N287,0)</f>
        <v>0</v>
      </c>
      <c r="BJ287" s="21" t="s">
        <v>128</v>
      </c>
      <c r="BK287" s="102">
        <f>ROUND(L287*K287,2)</f>
        <v>0</v>
      </c>
      <c r="BL287" s="21" t="s">
        <v>222</v>
      </c>
      <c r="BM287" s="21" t="s">
        <v>522</v>
      </c>
    </row>
    <row r="288" spans="2:65" s="10" customFormat="1" ht="16.5" customHeight="1">
      <c r="B288" s="164"/>
      <c r="C288" s="165"/>
      <c r="D288" s="165"/>
      <c r="E288" s="166" t="s">
        <v>5</v>
      </c>
      <c r="F288" s="273" t="s">
        <v>523</v>
      </c>
      <c r="G288" s="274"/>
      <c r="H288" s="274"/>
      <c r="I288" s="274"/>
      <c r="J288" s="165"/>
      <c r="K288" s="167">
        <v>2</v>
      </c>
      <c r="L288" s="165"/>
      <c r="M288" s="165"/>
      <c r="N288" s="165"/>
      <c r="O288" s="165"/>
      <c r="P288" s="165"/>
      <c r="Q288" s="165"/>
      <c r="R288" s="168"/>
      <c r="T288" s="169"/>
      <c r="U288" s="165"/>
      <c r="V288" s="165"/>
      <c r="W288" s="165"/>
      <c r="X288" s="165"/>
      <c r="Y288" s="165"/>
      <c r="Z288" s="165"/>
      <c r="AA288" s="170"/>
      <c r="AT288" s="171" t="s">
        <v>161</v>
      </c>
      <c r="AU288" s="171" t="s">
        <v>128</v>
      </c>
      <c r="AV288" s="10" t="s">
        <v>128</v>
      </c>
      <c r="AW288" s="10" t="s">
        <v>31</v>
      </c>
      <c r="AX288" s="10" t="s">
        <v>80</v>
      </c>
      <c r="AY288" s="171" t="s">
        <v>149</v>
      </c>
    </row>
    <row r="289" spans="2:65" s="1" customFormat="1" ht="25.5" customHeight="1">
      <c r="B289" s="128"/>
      <c r="C289" s="157" t="s">
        <v>524</v>
      </c>
      <c r="D289" s="157" t="s">
        <v>150</v>
      </c>
      <c r="E289" s="158" t="s">
        <v>525</v>
      </c>
      <c r="F289" s="266" t="s">
        <v>526</v>
      </c>
      <c r="G289" s="266"/>
      <c r="H289" s="266"/>
      <c r="I289" s="266"/>
      <c r="J289" s="159" t="s">
        <v>371</v>
      </c>
      <c r="K289" s="191">
        <v>0</v>
      </c>
      <c r="L289" s="267">
        <v>0</v>
      </c>
      <c r="M289" s="267"/>
      <c r="N289" s="268">
        <f>ROUND(L289*K289,2)</f>
        <v>0</v>
      </c>
      <c r="O289" s="268"/>
      <c r="P289" s="268"/>
      <c r="Q289" s="268"/>
      <c r="R289" s="131"/>
      <c r="T289" s="161" t="s">
        <v>5</v>
      </c>
      <c r="U289" s="45" t="s">
        <v>40</v>
      </c>
      <c r="V289" s="37"/>
      <c r="W289" s="162">
        <f>V289*K289</f>
        <v>0</v>
      </c>
      <c r="X289" s="162">
        <v>0</v>
      </c>
      <c r="Y289" s="162">
        <f>X289*K289</f>
        <v>0</v>
      </c>
      <c r="Z289" s="162">
        <v>0</v>
      </c>
      <c r="AA289" s="163">
        <f>Z289*K289</f>
        <v>0</v>
      </c>
      <c r="AR289" s="21" t="s">
        <v>222</v>
      </c>
      <c r="AT289" s="21" t="s">
        <v>150</v>
      </c>
      <c r="AU289" s="21" t="s">
        <v>128</v>
      </c>
      <c r="AY289" s="21" t="s">
        <v>149</v>
      </c>
      <c r="BE289" s="102">
        <f>IF(U289="základná",N289,0)</f>
        <v>0</v>
      </c>
      <c r="BF289" s="102">
        <f>IF(U289="znížená",N289,0)</f>
        <v>0</v>
      </c>
      <c r="BG289" s="102">
        <f>IF(U289="zákl. prenesená",N289,0)</f>
        <v>0</v>
      </c>
      <c r="BH289" s="102">
        <f>IF(U289="zníž. prenesená",N289,0)</f>
        <v>0</v>
      </c>
      <c r="BI289" s="102">
        <f>IF(U289="nulová",N289,0)</f>
        <v>0</v>
      </c>
      <c r="BJ289" s="21" t="s">
        <v>128</v>
      </c>
      <c r="BK289" s="102">
        <f>ROUND(L289*K289,2)</f>
        <v>0</v>
      </c>
      <c r="BL289" s="21" t="s">
        <v>222</v>
      </c>
      <c r="BM289" s="21" t="s">
        <v>527</v>
      </c>
    </row>
    <row r="290" spans="2:65" s="9" customFormat="1" ht="29.85" customHeight="1">
      <c r="B290" s="146"/>
      <c r="C290" s="147"/>
      <c r="D290" s="156" t="s">
        <v>116</v>
      </c>
      <c r="E290" s="156"/>
      <c r="F290" s="156"/>
      <c r="G290" s="156"/>
      <c r="H290" s="156"/>
      <c r="I290" s="156"/>
      <c r="J290" s="156"/>
      <c r="K290" s="156"/>
      <c r="L290" s="156"/>
      <c r="M290" s="156"/>
      <c r="N290" s="286">
        <f>BK290</f>
        <v>0</v>
      </c>
      <c r="O290" s="287"/>
      <c r="P290" s="287"/>
      <c r="Q290" s="287"/>
      <c r="R290" s="149"/>
      <c r="T290" s="150"/>
      <c r="U290" s="147"/>
      <c r="V290" s="147"/>
      <c r="W290" s="151">
        <f>SUM(W291:W294)</f>
        <v>0</v>
      </c>
      <c r="X290" s="147"/>
      <c r="Y290" s="151">
        <f>SUM(Y291:Y294)</f>
        <v>1.6096110000000004E-2</v>
      </c>
      <c r="Z290" s="147"/>
      <c r="AA290" s="152">
        <f>SUM(AA291:AA294)</f>
        <v>1.133796</v>
      </c>
      <c r="AR290" s="153" t="s">
        <v>128</v>
      </c>
      <c r="AT290" s="154" t="s">
        <v>72</v>
      </c>
      <c r="AU290" s="154" t="s">
        <v>80</v>
      </c>
      <c r="AY290" s="153" t="s">
        <v>149</v>
      </c>
      <c r="BK290" s="155">
        <f>SUM(BK291:BK294)</f>
        <v>0</v>
      </c>
    </row>
    <row r="291" spans="2:65" s="1" customFormat="1" ht="25.5" customHeight="1">
      <c r="B291" s="128"/>
      <c r="C291" s="157" t="s">
        <v>528</v>
      </c>
      <c r="D291" s="157" t="s">
        <v>150</v>
      </c>
      <c r="E291" s="158" t="s">
        <v>529</v>
      </c>
      <c r="F291" s="266" t="s">
        <v>530</v>
      </c>
      <c r="G291" s="266"/>
      <c r="H291" s="266"/>
      <c r="I291" s="266"/>
      <c r="J291" s="159" t="s">
        <v>180</v>
      </c>
      <c r="K291" s="160">
        <v>94.483000000000004</v>
      </c>
      <c r="L291" s="267">
        <v>0</v>
      </c>
      <c r="M291" s="267"/>
      <c r="N291" s="268">
        <f>ROUND(L291*K291,2)</f>
        <v>0</v>
      </c>
      <c r="O291" s="268"/>
      <c r="P291" s="268"/>
      <c r="Q291" s="268"/>
      <c r="R291" s="131"/>
      <c r="T291" s="161" t="s">
        <v>5</v>
      </c>
      <c r="U291" s="45" t="s">
        <v>40</v>
      </c>
      <c r="V291" s="37"/>
      <c r="W291" s="162">
        <f>V291*K291</f>
        <v>0</v>
      </c>
      <c r="X291" s="162">
        <v>0</v>
      </c>
      <c r="Y291" s="162">
        <f>X291*K291</f>
        <v>0</v>
      </c>
      <c r="Z291" s="162">
        <v>1.2E-2</v>
      </c>
      <c r="AA291" s="163">
        <f>Z291*K291</f>
        <v>1.133796</v>
      </c>
      <c r="AR291" s="21" t="s">
        <v>222</v>
      </c>
      <c r="AT291" s="21" t="s">
        <v>150</v>
      </c>
      <c r="AU291" s="21" t="s">
        <v>128</v>
      </c>
      <c r="AY291" s="21" t="s">
        <v>149</v>
      </c>
      <c r="BE291" s="102">
        <f>IF(U291="základná",N291,0)</f>
        <v>0</v>
      </c>
      <c r="BF291" s="102">
        <f>IF(U291="znížená",N291,0)</f>
        <v>0</v>
      </c>
      <c r="BG291" s="102">
        <f>IF(U291="zákl. prenesená",N291,0)</f>
        <v>0</v>
      </c>
      <c r="BH291" s="102">
        <f>IF(U291="zníž. prenesená",N291,0)</f>
        <v>0</v>
      </c>
      <c r="BI291" s="102">
        <f>IF(U291="nulová",N291,0)</f>
        <v>0</v>
      </c>
      <c r="BJ291" s="21" t="s">
        <v>128</v>
      </c>
      <c r="BK291" s="102">
        <f>ROUND(L291*K291,2)</f>
        <v>0</v>
      </c>
      <c r="BL291" s="21" t="s">
        <v>222</v>
      </c>
      <c r="BM291" s="21" t="s">
        <v>531</v>
      </c>
    </row>
    <row r="292" spans="2:65" s="1" customFormat="1" ht="25.5" customHeight="1">
      <c r="B292" s="128"/>
      <c r="C292" s="157" t="s">
        <v>532</v>
      </c>
      <c r="D292" s="157" t="s">
        <v>150</v>
      </c>
      <c r="E292" s="158" t="s">
        <v>533</v>
      </c>
      <c r="F292" s="266" t="s">
        <v>534</v>
      </c>
      <c r="G292" s="266"/>
      <c r="H292" s="266"/>
      <c r="I292" s="266"/>
      <c r="J292" s="159" t="s">
        <v>180</v>
      </c>
      <c r="K292" s="160">
        <v>94.683000000000007</v>
      </c>
      <c r="L292" s="267">
        <v>0</v>
      </c>
      <c r="M292" s="267"/>
      <c r="N292" s="268">
        <f>ROUND(L292*K292,2)</f>
        <v>0</v>
      </c>
      <c r="O292" s="268"/>
      <c r="P292" s="268"/>
      <c r="Q292" s="268"/>
      <c r="R292" s="131"/>
      <c r="T292" s="161" t="s">
        <v>5</v>
      </c>
      <c r="U292" s="45" t="s">
        <v>40</v>
      </c>
      <c r="V292" s="37"/>
      <c r="W292" s="162">
        <f>V292*K292</f>
        <v>0</v>
      </c>
      <c r="X292" s="162">
        <v>1.7000000000000001E-4</v>
      </c>
      <c r="Y292" s="162">
        <f>X292*K292</f>
        <v>1.6096110000000004E-2</v>
      </c>
      <c r="Z292" s="162">
        <v>0</v>
      </c>
      <c r="AA292" s="163">
        <f>Z292*K292</f>
        <v>0</v>
      </c>
      <c r="AR292" s="21" t="s">
        <v>222</v>
      </c>
      <c r="AT292" s="21" t="s">
        <v>150</v>
      </c>
      <c r="AU292" s="21" t="s">
        <v>128</v>
      </c>
      <c r="AY292" s="21" t="s">
        <v>149</v>
      </c>
      <c r="BE292" s="102">
        <f>IF(U292="základná",N292,0)</f>
        <v>0</v>
      </c>
      <c r="BF292" s="102">
        <f>IF(U292="znížená",N292,0)</f>
        <v>0</v>
      </c>
      <c r="BG292" s="102">
        <f>IF(U292="zákl. prenesená",N292,0)</f>
        <v>0</v>
      </c>
      <c r="BH292" s="102">
        <f>IF(U292="zníž. prenesená",N292,0)</f>
        <v>0</v>
      </c>
      <c r="BI292" s="102">
        <f>IF(U292="nulová",N292,0)</f>
        <v>0</v>
      </c>
      <c r="BJ292" s="21" t="s">
        <v>128</v>
      </c>
      <c r="BK292" s="102">
        <f>ROUND(L292*K292,2)</f>
        <v>0</v>
      </c>
      <c r="BL292" s="21" t="s">
        <v>222</v>
      </c>
      <c r="BM292" s="21" t="s">
        <v>535</v>
      </c>
    </row>
    <row r="293" spans="2:65" s="10" customFormat="1" ht="16.5" customHeight="1">
      <c r="B293" s="164"/>
      <c r="C293" s="165"/>
      <c r="D293" s="165"/>
      <c r="E293" s="166" t="s">
        <v>5</v>
      </c>
      <c r="F293" s="273" t="s">
        <v>536</v>
      </c>
      <c r="G293" s="274"/>
      <c r="H293" s="274"/>
      <c r="I293" s="274"/>
      <c r="J293" s="165"/>
      <c r="K293" s="167">
        <v>94.683000000000007</v>
      </c>
      <c r="L293" s="165"/>
      <c r="M293" s="165"/>
      <c r="N293" s="165"/>
      <c r="O293" s="165"/>
      <c r="P293" s="165"/>
      <c r="Q293" s="165"/>
      <c r="R293" s="168"/>
      <c r="T293" s="169"/>
      <c r="U293" s="165"/>
      <c r="V293" s="165"/>
      <c r="W293" s="165"/>
      <c r="X293" s="165"/>
      <c r="Y293" s="165"/>
      <c r="Z293" s="165"/>
      <c r="AA293" s="170"/>
      <c r="AT293" s="171" t="s">
        <v>161</v>
      </c>
      <c r="AU293" s="171" t="s">
        <v>128</v>
      </c>
      <c r="AV293" s="10" t="s">
        <v>128</v>
      </c>
      <c r="AW293" s="10" t="s">
        <v>31</v>
      </c>
      <c r="AX293" s="10" t="s">
        <v>80</v>
      </c>
      <c r="AY293" s="171" t="s">
        <v>149</v>
      </c>
    </row>
    <row r="294" spans="2:65" s="1" customFormat="1" ht="25.5" customHeight="1">
      <c r="B294" s="128"/>
      <c r="C294" s="157" t="s">
        <v>537</v>
      </c>
      <c r="D294" s="157" t="s">
        <v>150</v>
      </c>
      <c r="E294" s="158" t="s">
        <v>538</v>
      </c>
      <c r="F294" s="266" t="s">
        <v>539</v>
      </c>
      <c r="G294" s="266"/>
      <c r="H294" s="266"/>
      <c r="I294" s="266"/>
      <c r="J294" s="159" t="s">
        <v>371</v>
      </c>
      <c r="K294" s="191">
        <v>0</v>
      </c>
      <c r="L294" s="267">
        <v>0</v>
      </c>
      <c r="M294" s="267"/>
      <c r="N294" s="268">
        <f>ROUND(L294*K294,2)</f>
        <v>0</v>
      </c>
      <c r="O294" s="268"/>
      <c r="P294" s="268"/>
      <c r="Q294" s="268"/>
      <c r="R294" s="131"/>
      <c r="T294" s="161" t="s">
        <v>5</v>
      </c>
      <c r="U294" s="45" t="s">
        <v>40</v>
      </c>
      <c r="V294" s="37"/>
      <c r="W294" s="162">
        <f>V294*K294</f>
        <v>0</v>
      </c>
      <c r="X294" s="162">
        <v>0</v>
      </c>
      <c r="Y294" s="162">
        <f>X294*K294</f>
        <v>0</v>
      </c>
      <c r="Z294" s="162">
        <v>0</v>
      </c>
      <c r="AA294" s="163">
        <f>Z294*K294</f>
        <v>0</v>
      </c>
      <c r="AR294" s="21" t="s">
        <v>222</v>
      </c>
      <c r="AT294" s="21" t="s">
        <v>150</v>
      </c>
      <c r="AU294" s="21" t="s">
        <v>128</v>
      </c>
      <c r="AY294" s="21" t="s">
        <v>149</v>
      </c>
      <c r="BE294" s="102">
        <f>IF(U294="základná",N294,0)</f>
        <v>0</v>
      </c>
      <c r="BF294" s="102">
        <f>IF(U294="znížená",N294,0)</f>
        <v>0</v>
      </c>
      <c r="BG294" s="102">
        <f>IF(U294="zákl. prenesená",N294,0)</f>
        <v>0</v>
      </c>
      <c r="BH294" s="102">
        <f>IF(U294="zníž. prenesená",N294,0)</f>
        <v>0</v>
      </c>
      <c r="BI294" s="102">
        <f>IF(U294="nulová",N294,0)</f>
        <v>0</v>
      </c>
      <c r="BJ294" s="21" t="s">
        <v>128</v>
      </c>
      <c r="BK294" s="102">
        <f>ROUND(L294*K294,2)</f>
        <v>0</v>
      </c>
      <c r="BL294" s="21" t="s">
        <v>222</v>
      </c>
      <c r="BM294" s="21" t="s">
        <v>540</v>
      </c>
    </row>
    <row r="295" spans="2:65" s="9" customFormat="1" ht="29.85" customHeight="1">
      <c r="B295" s="146"/>
      <c r="C295" s="147"/>
      <c r="D295" s="156" t="s">
        <v>117</v>
      </c>
      <c r="E295" s="156"/>
      <c r="F295" s="156"/>
      <c r="G295" s="156"/>
      <c r="H295" s="156"/>
      <c r="I295" s="156"/>
      <c r="J295" s="156"/>
      <c r="K295" s="156"/>
      <c r="L295" s="156"/>
      <c r="M295" s="156"/>
      <c r="N295" s="286">
        <f>BK295</f>
        <v>0</v>
      </c>
      <c r="O295" s="287"/>
      <c r="P295" s="287"/>
      <c r="Q295" s="287"/>
      <c r="R295" s="149"/>
      <c r="T295" s="150"/>
      <c r="U295" s="147"/>
      <c r="V295" s="147"/>
      <c r="W295" s="151">
        <f>SUM(W296:W311)</f>
        <v>0</v>
      </c>
      <c r="X295" s="147"/>
      <c r="Y295" s="151">
        <f>SUM(Y296:Y311)</f>
        <v>0.19253772</v>
      </c>
      <c r="Z295" s="147"/>
      <c r="AA295" s="152">
        <f>SUM(AA296:AA311)</f>
        <v>0</v>
      </c>
      <c r="AR295" s="153" t="s">
        <v>128</v>
      </c>
      <c r="AT295" s="154" t="s">
        <v>72</v>
      </c>
      <c r="AU295" s="154" t="s">
        <v>80</v>
      </c>
      <c r="AY295" s="153" t="s">
        <v>149</v>
      </c>
      <c r="BK295" s="155">
        <f>SUM(BK296:BK311)</f>
        <v>0</v>
      </c>
    </row>
    <row r="296" spans="2:65" s="1" customFormat="1" ht="16.5" customHeight="1">
      <c r="B296" s="128"/>
      <c r="C296" s="157" t="s">
        <v>541</v>
      </c>
      <c r="D296" s="157" t="s">
        <v>150</v>
      </c>
      <c r="E296" s="158" t="s">
        <v>542</v>
      </c>
      <c r="F296" s="266" t="s">
        <v>543</v>
      </c>
      <c r="G296" s="266"/>
      <c r="H296" s="266"/>
      <c r="I296" s="266"/>
      <c r="J296" s="159" t="s">
        <v>180</v>
      </c>
      <c r="K296" s="160">
        <v>4.4000000000000004</v>
      </c>
      <c r="L296" s="267">
        <v>0</v>
      </c>
      <c r="M296" s="267"/>
      <c r="N296" s="268">
        <f>ROUND(L296*K296,2)</f>
        <v>0</v>
      </c>
      <c r="O296" s="268"/>
      <c r="P296" s="268"/>
      <c r="Q296" s="268"/>
      <c r="R296" s="131"/>
      <c r="T296" s="161" t="s">
        <v>5</v>
      </c>
      <c r="U296" s="45" t="s">
        <v>40</v>
      </c>
      <c r="V296" s="37"/>
      <c r="W296" s="162">
        <f>V296*K296</f>
        <v>0</v>
      </c>
      <c r="X296" s="162">
        <v>4.4999999999999999E-4</v>
      </c>
      <c r="Y296" s="162">
        <f>X296*K296</f>
        <v>1.98E-3</v>
      </c>
      <c r="Z296" s="162">
        <v>0</v>
      </c>
      <c r="AA296" s="163">
        <f>Z296*K296</f>
        <v>0</v>
      </c>
      <c r="AR296" s="21" t="s">
        <v>222</v>
      </c>
      <c r="AT296" s="21" t="s">
        <v>150</v>
      </c>
      <c r="AU296" s="21" t="s">
        <v>128</v>
      </c>
      <c r="AY296" s="21" t="s">
        <v>149</v>
      </c>
      <c r="BE296" s="102">
        <f>IF(U296="základná",N296,0)</f>
        <v>0</v>
      </c>
      <c r="BF296" s="102">
        <f>IF(U296="znížená",N296,0)</f>
        <v>0</v>
      </c>
      <c r="BG296" s="102">
        <f>IF(U296="zákl. prenesená",N296,0)</f>
        <v>0</v>
      </c>
      <c r="BH296" s="102">
        <f>IF(U296="zníž. prenesená",N296,0)</f>
        <v>0</v>
      </c>
      <c r="BI296" s="102">
        <f>IF(U296="nulová",N296,0)</f>
        <v>0</v>
      </c>
      <c r="BJ296" s="21" t="s">
        <v>128</v>
      </c>
      <c r="BK296" s="102">
        <f>ROUND(L296*K296,2)</f>
        <v>0</v>
      </c>
      <c r="BL296" s="21" t="s">
        <v>222</v>
      </c>
      <c r="BM296" s="21" t="s">
        <v>544</v>
      </c>
    </row>
    <row r="297" spans="2:65" s="11" customFormat="1" ht="16.5" customHeight="1">
      <c r="B297" s="172"/>
      <c r="C297" s="173"/>
      <c r="D297" s="173"/>
      <c r="E297" s="174" t="s">
        <v>5</v>
      </c>
      <c r="F297" s="275" t="s">
        <v>545</v>
      </c>
      <c r="G297" s="276"/>
      <c r="H297" s="276"/>
      <c r="I297" s="276"/>
      <c r="J297" s="173"/>
      <c r="K297" s="174" t="s">
        <v>5</v>
      </c>
      <c r="L297" s="173"/>
      <c r="M297" s="173"/>
      <c r="N297" s="173"/>
      <c r="O297" s="173"/>
      <c r="P297" s="173"/>
      <c r="Q297" s="173"/>
      <c r="R297" s="175"/>
      <c r="T297" s="176"/>
      <c r="U297" s="173"/>
      <c r="V297" s="173"/>
      <c r="W297" s="173"/>
      <c r="X297" s="173"/>
      <c r="Y297" s="173"/>
      <c r="Z297" s="173"/>
      <c r="AA297" s="177"/>
      <c r="AT297" s="178" t="s">
        <v>161</v>
      </c>
      <c r="AU297" s="178" t="s">
        <v>128</v>
      </c>
      <c r="AV297" s="11" t="s">
        <v>80</v>
      </c>
      <c r="AW297" s="11" t="s">
        <v>31</v>
      </c>
      <c r="AX297" s="11" t="s">
        <v>73</v>
      </c>
      <c r="AY297" s="178" t="s">
        <v>149</v>
      </c>
    </row>
    <row r="298" spans="2:65" s="10" customFormat="1" ht="16.5" customHeight="1">
      <c r="B298" s="164"/>
      <c r="C298" s="165"/>
      <c r="D298" s="165"/>
      <c r="E298" s="166" t="s">
        <v>5</v>
      </c>
      <c r="F298" s="277" t="s">
        <v>546</v>
      </c>
      <c r="G298" s="278"/>
      <c r="H298" s="278"/>
      <c r="I298" s="278"/>
      <c r="J298" s="165"/>
      <c r="K298" s="167">
        <v>4.4000000000000004</v>
      </c>
      <c r="L298" s="165"/>
      <c r="M298" s="165"/>
      <c r="N298" s="165"/>
      <c r="O298" s="165"/>
      <c r="P298" s="165"/>
      <c r="Q298" s="165"/>
      <c r="R298" s="168"/>
      <c r="T298" s="169"/>
      <c r="U298" s="165"/>
      <c r="V298" s="165"/>
      <c r="W298" s="165"/>
      <c r="X298" s="165"/>
      <c r="Y298" s="165"/>
      <c r="Z298" s="165"/>
      <c r="AA298" s="170"/>
      <c r="AT298" s="171" t="s">
        <v>161</v>
      </c>
      <c r="AU298" s="171" t="s">
        <v>128</v>
      </c>
      <c r="AV298" s="10" t="s">
        <v>128</v>
      </c>
      <c r="AW298" s="10" t="s">
        <v>31</v>
      </c>
      <c r="AX298" s="10" t="s">
        <v>73</v>
      </c>
      <c r="AY298" s="171" t="s">
        <v>149</v>
      </c>
    </row>
    <row r="299" spans="2:65" s="12" customFormat="1" ht="16.5" customHeight="1">
      <c r="B299" s="179"/>
      <c r="C299" s="180"/>
      <c r="D299" s="180"/>
      <c r="E299" s="181" t="s">
        <v>5</v>
      </c>
      <c r="F299" s="281" t="s">
        <v>196</v>
      </c>
      <c r="G299" s="282"/>
      <c r="H299" s="282"/>
      <c r="I299" s="282"/>
      <c r="J299" s="180"/>
      <c r="K299" s="182">
        <v>4.4000000000000004</v>
      </c>
      <c r="L299" s="180"/>
      <c r="M299" s="180"/>
      <c r="N299" s="180"/>
      <c r="O299" s="180"/>
      <c r="P299" s="180"/>
      <c r="Q299" s="180"/>
      <c r="R299" s="183"/>
      <c r="T299" s="184"/>
      <c r="U299" s="180"/>
      <c r="V299" s="180"/>
      <c r="W299" s="180"/>
      <c r="X299" s="180"/>
      <c r="Y299" s="180"/>
      <c r="Z299" s="180"/>
      <c r="AA299" s="185"/>
      <c r="AT299" s="186" t="s">
        <v>161</v>
      </c>
      <c r="AU299" s="186" t="s">
        <v>128</v>
      </c>
      <c r="AV299" s="12" t="s">
        <v>154</v>
      </c>
      <c r="AW299" s="12" t="s">
        <v>31</v>
      </c>
      <c r="AX299" s="12" t="s">
        <v>80</v>
      </c>
      <c r="AY299" s="186" t="s">
        <v>149</v>
      </c>
    </row>
    <row r="300" spans="2:65" s="1" customFormat="1" ht="38.25" customHeight="1">
      <c r="B300" s="128"/>
      <c r="C300" s="157" t="s">
        <v>547</v>
      </c>
      <c r="D300" s="157" t="s">
        <v>150</v>
      </c>
      <c r="E300" s="158" t="s">
        <v>548</v>
      </c>
      <c r="F300" s="266" t="s">
        <v>549</v>
      </c>
      <c r="G300" s="266"/>
      <c r="H300" s="266"/>
      <c r="I300" s="266"/>
      <c r="J300" s="159" t="s">
        <v>180</v>
      </c>
      <c r="K300" s="160">
        <v>15.16</v>
      </c>
      <c r="L300" s="267">
        <v>0</v>
      </c>
      <c r="M300" s="267"/>
      <c r="N300" s="268">
        <f>ROUND(L300*K300,2)</f>
        <v>0</v>
      </c>
      <c r="O300" s="268"/>
      <c r="P300" s="268"/>
      <c r="Q300" s="268"/>
      <c r="R300" s="131"/>
      <c r="T300" s="161" t="s">
        <v>5</v>
      </c>
      <c r="U300" s="45" t="s">
        <v>40</v>
      </c>
      <c r="V300" s="37"/>
      <c r="W300" s="162">
        <f>V300*K300</f>
        <v>0</v>
      </c>
      <c r="X300" s="162">
        <v>3.0000000000000001E-5</v>
      </c>
      <c r="Y300" s="162">
        <f>X300*K300</f>
        <v>4.548E-4</v>
      </c>
      <c r="Z300" s="162">
        <v>0</v>
      </c>
      <c r="AA300" s="163">
        <f>Z300*K300</f>
        <v>0</v>
      </c>
      <c r="AR300" s="21" t="s">
        <v>222</v>
      </c>
      <c r="AT300" s="21" t="s">
        <v>150</v>
      </c>
      <c r="AU300" s="21" t="s">
        <v>128</v>
      </c>
      <c r="AY300" s="21" t="s">
        <v>149</v>
      </c>
      <c r="BE300" s="102">
        <f>IF(U300="základná",N300,0)</f>
        <v>0</v>
      </c>
      <c r="BF300" s="102">
        <f>IF(U300="znížená",N300,0)</f>
        <v>0</v>
      </c>
      <c r="BG300" s="102">
        <f>IF(U300="zákl. prenesená",N300,0)</f>
        <v>0</v>
      </c>
      <c r="BH300" s="102">
        <f>IF(U300="zníž. prenesená",N300,0)</f>
        <v>0</v>
      </c>
      <c r="BI300" s="102">
        <f>IF(U300="nulová",N300,0)</f>
        <v>0</v>
      </c>
      <c r="BJ300" s="21" t="s">
        <v>128</v>
      </c>
      <c r="BK300" s="102">
        <f>ROUND(L300*K300,2)</f>
        <v>0</v>
      </c>
      <c r="BL300" s="21" t="s">
        <v>222</v>
      </c>
      <c r="BM300" s="21" t="s">
        <v>550</v>
      </c>
    </row>
    <row r="301" spans="2:65" s="10" customFormat="1" ht="16.5" customHeight="1">
      <c r="B301" s="164"/>
      <c r="C301" s="165"/>
      <c r="D301" s="165"/>
      <c r="E301" s="166" t="s">
        <v>5</v>
      </c>
      <c r="F301" s="273" t="s">
        <v>551</v>
      </c>
      <c r="G301" s="274"/>
      <c r="H301" s="274"/>
      <c r="I301" s="274"/>
      <c r="J301" s="165"/>
      <c r="K301" s="167">
        <v>6.5</v>
      </c>
      <c r="L301" s="165"/>
      <c r="M301" s="165"/>
      <c r="N301" s="165"/>
      <c r="O301" s="165"/>
      <c r="P301" s="165"/>
      <c r="Q301" s="165"/>
      <c r="R301" s="168"/>
      <c r="T301" s="169"/>
      <c r="U301" s="165"/>
      <c r="V301" s="165"/>
      <c r="W301" s="165"/>
      <c r="X301" s="165"/>
      <c r="Y301" s="165"/>
      <c r="Z301" s="165"/>
      <c r="AA301" s="170"/>
      <c r="AT301" s="171" t="s">
        <v>161</v>
      </c>
      <c r="AU301" s="171" t="s">
        <v>128</v>
      </c>
      <c r="AV301" s="10" t="s">
        <v>128</v>
      </c>
      <c r="AW301" s="10" t="s">
        <v>31</v>
      </c>
      <c r="AX301" s="10" t="s">
        <v>73</v>
      </c>
      <c r="AY301" s="171" t="s">
        <v>149</v>
      </c>
    </row>
    <row r="302" spans="2:65" s="10" customFormat="1" ht="16.5" customHeight="1">
      <c r="B302" s="164"/>
      <c r="C302" s="165"/>
      <c r="D302" s="165"/>
      <c r="E302" s="166" t="s">
        <v>5</v>
      </c>
      <c r="F302" s="277" t="s">
        <v>552</v>
      </c>
      <c r="G302" s="278"/>
      <c r="H302" s="278"/>
      <c r="I302" s="278"/>
      <c r="J302" s="165"/>
      <c r="K302" s="167">
        <v>5.1230000000000002</v>
      </c>
      <c r="L302" s="165"/>
      <c r="M302" s="165"/>
      <c r="N302" s="165"/>
      <c r="O302" s="165"/>
      <c r="P302" s="165"/>
      <c r="Q302" s="165"/>
      <c r="R302" s="168"/>
      <c r="T302" s="169"/>
      <c r="U302" s="165"/>
      <c r="V302" s="165"/>
      <c r="W302" s="165"/>
      <c r="X302" s="165"/>
      <c r="Y302" s="165"/>
      <c r="Z302" s="165"/>
      <c r="AA302" s="170"/>
      <c r="AT302" s="171" t="s">
        <v>161</v>
      </c>
      <c r="AU302" s="171" t="s">
        <v>128</v>
      </c>
      <c r="AV302" s="10" t="s">
        <v>128</v>
      </c>
      <c r="AW302" s="10" t="s">
        <v>31</v>
      </c>
      <c r="AX302" s="10" t="s">
        <v>73</v>
      </c>
      <c r="AY302" s="171" t="s">
        <v>149</v>
      </c>
    </row>
    <row r="303" spans="2:65" s="10" customFormat="1" ht="16.5" customHeight="1">
      <c r="B303" s="164"/>
      <c r="C303" s="165"/>
      <c r="D303" s="165"/>
      <c r="E303" s="166" t="s">
        <v>5</v>
      </c>
      <c r="F303" s="277" t="s">
        <v>553</v>
      </c>
      <c r="G303" s="278"/>
      <c r="H303" s="278"/>
      <c r="I303" s="278"/>
      <c r="J303" s="165"/>
      <c r="K303" s="167">
        <v>3.5369999999999999</v>
      </c>
      <c r="L303" s="165"/>
      <c r="M303" s="165"/>
      <c r="N303" s="165"/>
      <c r="O303" s="165"/>
      <c r="P303" s="165"/>
      <c r="Q303" s="165"/>
      <c r="R303" s="168"/>
      <c r="T303" s="169"/>
      <c r="U303" s="165"/>
      <c r="V303" s="165"/>
      <c r="W303" s="165"/>
      <c r="X303" s="165"/>
      <c r="Y303" s="165"/>
      <c r="Z303" s="165"/>
      <c r="AA303" s="170"/>
      <c r="AT303" s="171" t="s">
        <v>161</v>
      </c>
      <c r="AU303" s="171" t="s">
        <v>128</v>
      </c>
      <c r="AV303" s="10" t="s">
        <v>128</v>
      </c>
      <c r="AW303" s="10" t="s">
        <v>31</v>
      </c>
      <c r="AX303" s="10" t="s">
        <v>73</v>
      </c>
      <c r="AY303" s="171" t="s">
        <v>149</v>
      </c>
    </row>
    <row r="304" spans="2:65" s="12" customFormat="1" ht="16.5" customHeight="1">
      <c r="B304" s="179"/>
      <c r="C304" s="180"/>
      <c r="D304" s="180"/>
      <c r="E304" s="181" t="s">
        <v>5</v>
      </c>
      <c r="F304" s="281" t="s">
        <v>196</v>
      </c>
      <c r="G304" s="282"/>
      <c r="H304" s="282"/>
      <c r="I304" s="282"/>
      <c r="J304" s="180"/>
      <c r="K304" s="182">
        <v>15.16</v>
      </c>
      <c r="L304" s="180"/>
      <c r="M304" s="180"/>
      <c r="N304" s="180"/>
      <c r="O304" s="180"/>
      <c r="P304" s="180"/>
      <c r="Q304" s="180"/>
      <c r="R304" s="183"/>
      <c r="T304" s="184"/>
      <c r="U304" s="180"/>
      <c r="V304" s="180"/>
      <c r="W304" s="180"/>
      <c r="X304" s="180"/>
      <c r="Y304" s="180"/>
      <c r="Z304" s="180"/>
      <c r="AA304" s="185"/>
      <c r="AT304" s="186" t="s">
        <v>161</v>
      </c>
      <c r="AU304" s="186" t="s">
        <v>128</v>
      </c>
      <c r="AV304" s="12" t="s">
        <v>154</v>
      </c>
      <c r="AW304" s="12" t="s">
        <v>31</v>
      </c>
      <c r="AX304" s="12" t="s">
        <v>80</v>
      </c>
      <c r="AY304" s="186" t="s">
        <v>149</v>
      </c>
    </row>
    <row r="305" spans="2:65" s="1" customFormat="1" ht="25.5" customHeight="1">
      <c r="B305" s="128"/>
      <c r="C305" s="187" t="s">
        <v>554</v>
      </c>
      <c r="D305" s="187" t="s">
        <v>198</v>
      </c>
      <c r="E305" s="188" t="s">
        <v>555</v>
      </c>
      <c r="F305" s="283" t="s">
        <v>556</v>
      </c>
      <c r="G305" s="283"/>
      <c r="H305" s="283"/>
      <c r="I305" s="283"/>
      <c r="J305" s="189" t="s">
        <v>180</v>
      </c>
      <c r="K305" s="190">
        <v>15.766</v>
      </c>
      <c r="L305" s="284">
        <v>0</v>
      </c>
      <c r="M305" s="284"/>
      <c r="N305" s="285">
        <f>ROUND(L305*K305,2)</f>
        <v>0</v>
      </c>
      <c r="O305" s="268"/>
      <c r="P305" s="268"/>
      <c r="Q305" s="268"/>
      <c r="R305" s="131"/>
      <c r="T305" s="161" t="s">
        <v>5</v>
      </c>
      <c r="U305" s="45" t="s">
        <v>40</v>
      </c>
      <c r="V305" s="37"/>
      <c r="W305" s="162">
        <f>V305*K305</f>
        <v>0</v>
      </c>
      <c r="X305" s="162">
        <v>9.3600000000000003E-3</v>
      </c>
      <c r="Y305" s="162">
        <f>X305*K305</f>
        <v>0.14756975999999999</v>
      </c>
      <c r="Z305" s="162">
        <v>0</v>
      </c>
      <c r="AA305" s="163">
        <f>Z305*K305</f>
        <v>0</v>
      </c>
      <c r="AR305" s="21" t="s">
        <v>298</v>
      </c>
      <c r="AT305" s="21" t="s">
        <v>198</v>
      </c>
      <c r="AU305" s="21" t="s">
        <v>128</v>
      </c>
      <c r="AY305" s="21" t="s">
        <v>149</v>
      </c>
      <c r="BE305" s="102">
        <f>IF(U305="základná",N305,0)</f>
        <v>0</v>
      </c>
      <c r="BF305" s="102">
        <f>IF(U305="znížená",N305,0)</f>
        <v>0</v>
      </c>
      <c r="BG305" s="102">
        <f>IF(U305="zákl. prenesená",N305,0)</f>
        <v>0</v>
      </c>
      <c r="BH305" s="102">
        <f>IF(U305="zníž. prenesená",N305,0)</f>
        <v>0</v>
      </c>
      <c r="BI305" s="102">
        <f>IF(U305="nulová",N305,0)</f>
        <v>0</v>
      </c>
      <c r="BJ305" s="21" t="s">
        <v>128</v>
      </c>
      <c r="BK305" s="102">
        <f>ROUND(L305*K305,2)</f>
        <v>0</v>
      </c>
      <c r="BL305" s="21" t="s">
        <v>222</v>
      </c>
      <c r="BM305" s="21" t="s">
        <v>557</v>
      </c>
    </row>
    <row r="306" spans="2:65" s="10" customFormat="1" ht="16.5" customHeight="1">
      <c r="B306" s="164"/>
      <c r="C306" s="165"/>
      <c r="D306" s="165"/>
      <c r="E306" s="166" t="s">
        <v>5</v>
      </c>
      <c r="F306" s="273" t="s">
        <v>558</v>
      </c>
      <c r="G306" s="274"/>
      <c r="H306" s="274"/>
      <c r="I306" s="274"/>
      <c r="J306" s="165"/>
      <c r="K306" s="167">
        <v>15.766</v>
      </c>
      <c r="L306" s="165"/>
      <c r="M306" s="165"/>
      <c r="N306" s="165"/>
      <c r="O306" s="165"/>
      <c r="P306" s="165"/>
      <c r="Q306" s="165"/>
      <c r="R306" s="168"/>
      <c r="T306" s="169"/>
      <c r="U306" s="165"/>
      <c r="V306" s="165"/>
      <c r="W306" s="165"/>
      <c r="X306" s="165"/>
      <c r="Y306" s="165"/>
      <c r="Z306" s="165"/>
      <c r="AA306" s="170"/>
      <c r="AT306" s="171" t="s">
        <v>161</v>
      </c>
      <c r="AU306" s="171" t="s">
        <v>128</v>
      </c>
      <c r="AV306" s="10" t="s">
        <v>128</v>
      </c>
      <c r="AW306" s="10" t="s">
        <v>31</v>
      </c>
      <c r="AX306" s="10" t="s">
        <v>80</v>
      </c>
      <c r="AY306" s="171" t="s">
        <v>149</v>
      </c>
    </row>
    <row r="307" spans="2:65" s="1" customFormat="1" ht="25.5" customHeight="1">
      <c r="B307" s="128"/>
      <c r="C307" s="157" t="s">
        <v>559</v>
      </c>
      <c r="D307" s="157" t="s">
        <v>150</v>
      </c>
      <c r="E307" s="158" t="s">
        <v>560</v>
      </c>
      <c r="F307" s="266" t="s">
        <v>561</v>
      </c>
      <c r="G307" s="266"/>
      <c r="H307" s="266"/>
      <c r="I307" s="266"/>
      <c r="J307" s="159" t="s">
        <v>153</v>
      </c>
      <c r="K307" s="160">
        <v>30.32</v>
      </c>
      <c r="L307" s="267">
        <v>0</v>
      </c>
      <c r="M307" s="267"/>
      <c r="N307" s="268">
        <f>ROUND(L307*K307,2)</f>
        <v>0</v>
      </c>
      <c r="O307" s="268"/>
      <c r="P307" s="268"/>
      <c r="Q307" s="268"/>
      <c r="R307" s="131"/>
      <c r="T307" s="161" t="s">
        <v>5</v>
      </c>
      <c r="U307" s="45" t="s">
        <v>40</v>
      </c>
      <c r="V307" s="37"/>
      <c r="W307" s="162">
        <f>V307*K307</f>
        <v>0</v>
      </c>
      <c r="X307" s="162">
        <v>3.0000000000000001E-5</v>
      </c>
      <c r="Y307" s="162">
        <f>X307*K307</f>
        <v>9.0959999999999999E-4</v>
      </c>
      <c r="Z307" s="162">
        <v>0</v>
      </c>
      <c r="AA307" s="163">
        <f>Z307*K307</f>
        <v>0</v>
      </c>
      <c r="AR307" s="21" t="s">
        <v>222</v>
      </c>
      <c r="AT307" s="21" t="s">
        <v>150</v>
      </c>
      <c r="AU307" s="21" t="s">
        <v>128</v>
      </c>
      <c r="AY307" s="21" t="s">
        <v>149</v>
      </c>
      <c r="BE307" s="102">
        <f>IF(U307="základná",N307,0)</f>
        <v>0</v>
      </c>
      <c r="BF307" s="102">
        <f>IF(U307="znížená",N307,0)</f>
        <v>0</v>
      </c>
      <c r="BG307" s="102">
        <f>IF(U307="zákl. prenesená",N307,0)</f>
        <v>0</v>
      </c>
      <c r="BH307" s="102">
        <f>IF(U307="zníž. prenesená",N307,0)</f>
        <v>0</v>
      </c>
      <c r="BI307" s="102">
        <f>IF(U307="nulová",N307,0)</f>
        <v>0</v>
      </c>
      <c r="BJ307" s="21" t="s">
        <v>128</v>
      </c>
      <c r="BK307" s="102">
        <f>ROUND(L307*K307,2)</f>
        <v>0</v>
      </c>
      <c r="BL307" s="21" t="s">
        <v>222</v>
      </c>
      <c r="BM307" s="21" t="s">
        <v>562</v>
      </c>
    </row>
    <row r="308" spans="2:65" s="10" customFormat="1" ht="16.5" customHeight="1">
      <c r="B308" s="164"/>
      <c r="C308" s="165"/>
      <c r="D308" s="165"/>
      <c r="E308" s="166" t="s">
        <v>5</v>
      </c>
      <c r="F308" s="273" t="s">
        <v>563</v>
      </c>
      <c r="G308" s="274"/>
      <c r="H308" s="274"/>
      <c r="I308" s="274"/>
      <c r="J308" s="165"/>
      <c r="K308" s="167">
        <v>30.32</v>
      </c>
      <c r="L308" s="165"/>
      <c r="M308" s="165"/>
      <c r="N308" s="165"/>
      <c r="O308" s="165"/>
      <c r="P308" s="165"/>
      <c r="Q308" s="165"/>
      <c r="R308" s="168"/>
      <c r="T308" s="169"/>
      <c r="U308" s="165"/>
      <c r="V308" s="165"/>
      <c r="W308" s="165"/>
      <c r="X308" s="165"/>
      <c r="Y308" s="165"/>
      <c r="Z308" s="165"/>
      <c r="AA308" s="170"/>
      <c r="AT308" s="171" t="s">
        <v>161</v>
      </c>
      <c r="AU308" s="171" t="s">
        <v>128</v>
      </c>
      <c r="AV308" s="10" t="s">
        <v>128</v>
      </c>
      <c r="AW308" s="10" t="s">
        <v>31</v>
      </c>
      <c r="AX308" s="10" t="s">
        <v>80</v>
      </c>
      <c r="AY308" s="171" t="s">
        <v>149</v>
      </c>
    </row>
    <row r="309" spans="2:65" s="1" customFormat="1" ht="16.5" customHeight="1">
      <c r="B309" s="128"/>
      <c r="C309" s="187" t="s">
        <v>564</v>
      </c>
      <c r="D309" s="187" t="s">
        <v>198</v>
      </c>
      <c r="E309" s="188" t="s">
        <v>565</v>
      </c>
      <c r="F309" s="283" t="s">
        <v>566</v>
      </c>
      <c r="G309" s="283"/>
      <c r="H309" s="283"/>
      <c r="I309" s="283"/>
      <c r="J309" s="189" t="s">
        <v>153</v>
      </c>
      <c r="K309" s="190">
        <v>31.533000000000001</v>
      </c>
      <c r="L309" s="284">
        <v>0</v>
      </c>
      <c r="M309" s="284"/>
      <c r="N309" s="285">
        <f>ROUND(L309*K309,2)</f>
        <v>0</v>
      </c>
      <c r="O309" s="268"/>
      <c r="P309" s="268"/>
      <c r="Q309" s="268"/>
      <c r="R309" s="131"/>
      <c r="T309" s="161" t="s">
        <v>5</v>
      </c>
      <c r="U309" s="45" t="s">
        <v>40</v>
      </c>
      <c r="V309" s="37"/>
      <c r="W309" s="162">
        <f>V309*K309</f>
        <v>0</v>
      </c>
      <c r="X309" s="162">
        <v>1.32E-3</v>
      </c>
      <c r="Y309" s="162">
        <f>X309*K309</f>
        <v>4.1623560000000004E-2</v>
      </c>
      <c r="Z309" s="162">
        <v>0</v>
      </c>
      <c r="AA309" s="163">
        <f>Z309*K309</f>
        <v>0</v>
      </c>
      <c r="AR309" s="21" t="s">
        <v>298</v>
      </c>
      <c r="AT309" s="21" t="s">
        <v>198</v>
      </c>
      <c r="AU309" s="21" t="s">
        <v>128</v>
      </c>
      <c r="AY309" s="21" t="s">
        <v>149</v>
      </c>
      <c r="BE309" s="102">
        <f>IF(U309="základná",N309,0)</f>
        <v>0</v>
      </c>
      <c r="BF309" s="102">
        <f>IF(U309="znížená",N309,0)</f>
        <v>0</v>
      </c>
      <c r="BG309" s="102">
        <f>IF(U309="zákl. prenesená",N309,0)</f>
        <v>0</v>
      </c>
      <c r="BH309" s="102">
        <f>IF(U309="zníž. prenesená",N309,0)</f>
        <v>0</v>
      </c>
      <c r="BI309" s="102">
        <f>IF(U309="nulová",N309,0)</f>
        <v>0</v>
      </c>
      <c r="BJ309" s="21" t="s">
        <v>128</v>
      </c>
      <c r="BK309" s="102">
        <f>ROUND(L309*K309,2)</f>
        <v>0</v>
      </c>
      <c r="BL309" s="21" t="s">
        <v>222</v>
      </c>
      <c r="BM309" s="21" t="s">
        <v>567</v>
      </c>
    </row>
    <row r="310" spans="2:65" s="10" customFormat="1" ht="16.5" customHeight="1">
      <c r="B310" s="164"/>
      <c r="C310" s="165"/>
      <c r="D310" s="165"/>
      <c r="E310" s="166" t="s">
        <v>5</v>
      </c>
      <c r="F310" s="273" t="s">
        <v>568</v>
      </c>
      <c r="G310" s="274"/>
      <c r="H310" s="274"/>
      <c r="I310" s="274"/>
      <c r="J310" s="165"/>
      <c r="K310" s="167">
        <v>31.533000000000001</v>
      </c>
      <c r="L310" s="165"/>
      <c r="M310" s="165"/>
      <c r="N310" s="165"/>
      <c r="O310" s="165"/>
      <c r="P310" s="165"/>
      <c r="Q310" s="165"/>
      <c r="R310" s="168"/>
      <c r="T310" s="169"/>
      <c r="U310" s="165"/>
      <c r="V310" s="165"/>
      <c r="W310" s="165"/>
      <c r="X310" s="165"/>
      <c r="Y310" s="165"/>
      <c r="Z310" s="165"/>
      <c r="AA310" s="170"/>
      <c r="AT310" s="171" t="s">
        <v>161</v>
      </c>
      <c r="AU310" s="171" t="s">
        <v>128</v>
      </c>
      <c r="AV310" s="10" t="s">
        <v>128</v>
      </c>
      <c r="AW310" s="10" t="s">
        <v>31</v>
      </c>
      <c r="AX310" s="10" t="s">
        <v>80</v>
      </c>
      <c r="AY310" s="171" t="s">
        <v>149</v>
      </c>
    </row>
    <row r="311" spans="2:65" s="1" customFormat="1" ht="25.5" customHeight="1">
      <c r="B311" s="128"/>
      <c r="C311" s="157" t="s">
        <v>569</v>
      </c>
      <c r="D311" s="157" t="s">
        <v>150</v>
      </c>
      <c r="E311" s="158" t="s">
        <v>570</v>
      </c>
      <c r="F311" s="266" t="s">
        <v>571</v>
      </c>
      <c r="G311" s="266"/>
      <c r="H311" s="266"/>
      <c r="I311" s="266"/>
      <c r="J311" s="159" t="s">
        <v>371</v>
      </c>
      <c r="K311" s="191">
        <v>0</v>
      </c>
      <c r="L311" s="267">
        <v>0</v>
      </c>
      <c r="M311" s="267"/>
      <c r="N311" s="268">
        <f>ROUND(L311*K311,2)</f>
        <v>0</v>
      </c>
      <c r="O311" s="268"/>
      <c r="P311" s="268"/>
      <c r="Q311" s="268"/>
      <c r="R311" s="131"/>
      <c r="T311" s="161" t="s">
        <v>5</v>
      </c>
      <c r="U311" s="45" t="s">
        <v>40</v>
      </c>
      <c r="V311" s="37"/>
      <c r="W311" s="162">
        <f>V311*K311</f>
        <v>0</v>
      </c>
      <c r="X311" s="162">
        <v>0</v>
      </c>
      <c r="Y311" s="162">
        <f>X311*K311</f>
        <v>0</v>
      </c>
      <c r="Z311" s="162">
        <v>0</v>
      </c>
      <c r="AA311" s="163">
        <f>Z311*K311</f>
        <v>0</v>
      </c>
      <c r="AR311" s="21" t="s">
        <v>222</v>
      </c>
      <c r="AT311" s="21" t="s">
        <v>150</v>
      </c>
      <c r="AU311" s="21" t="s">
        <v>128</v>
      </c>
      <c r="AY311" s="21" t="s">
        <v>149</v>
      </c>
      <c r="BE311" s="102">
        <f>IF(U311="základná",N311,0)</f>
        <v>0</v>
      </c>
      <c r="BF311" s="102">
        <f>IF(U311="znížená",N311,0)</f>
        <v>0</v>
      </c>
      <c r="BG311" s="102">
        <f>IF(U311="zákl. prenesená",N311,0)</f>
        <v>0</v>
      </c>
      <c r="BH311" s="102">
        <f>IF(U311="zníž. prenesená",N311,0)</f>
        <v>0</v>
      </c>
      <c r="BI311" s="102">
        <f>IF(U311="nulová",N311,0)</f>
        <v>0</v>
      </c>
      <c r="BJ311" s="21" t="s">
        <v>128</v>
      </c>
      <c r="BK311" s="102">
        <f>ROUND(L311*K311,2)</f>
        <v>0</v>
      </c>
      <c r="BL311" s="21" t="s">
        <v>222</v>
      </c>
      <c r="BM311" s="21" t="s">
        <v>572</v>
      </c>
    </row>
    <row r="312" spans="2:65" s="9" customFormat="1" ht="29.85" customHeight="1">
      <c r="B312" s="146"/>
      <c r="C312" s="147"/>
      <c r="D312" s="156" t="s">
        <v>118</v>
      </c>
      <c r="E312" s="156"/>
      <c r="F312" s="156"/>
      <c r="G312" s="156"/>
      <c r="H312" s="156"/>
      <c r="I312" s="156"/>
      <c r="J312" s="156"/>
      <c r="K312" s="156"/>
      <c r="L312" s="156"/>
      <c r="M312" s="156"/>
      <c r="N312" s="286">
        <f>BK312</f>
        <v>0</v>
      </c>
      <c r="O312" s="287"/>
      <c r="P312" s="287"/>
      <c r="Q312" s="287"/>
      <c r="R312" s="149"/>
      <c r="T312" s="150"/>
      <c r="U312" s="147"/>
      <c r="V312" s="147"/>
      <c r="W312" s="151">
        <f>SUM(W313:W317)</f>
        <v>0</v>
      </c>
      <c r="X312" s="147"/>
      <c r="Y312" s="151">
        <f>SUM(Y313:Y317)</f>
        <v>0.31682504</v>
      </c>
      <c r="Z312" s="147"/>
      <c r="AA312" s="152">
        <f>SUM(AA313:AA317)</f>
        <v>0</v>
      </c>
      <c r="AR312" s="153" t="s">
        <v>128</v>
      </c>
      <c r="AT312" s="154" t="s">
        <v>72</v>
      </c>
      <c r="AU312" s="154" t="s">
        <v>80</v>
      </c>
      <c r="AY312" s="153" t="s">
        <v>149</v>
      </c>
      <c r="BK312" s="155">
        <f>SUM(BK313:BK317)</f>
        <v>0</v>
      </c>
    </row>
    <row r="313" spans="2:65" s="1" customFormat="1" ht="25.5" customHeight="1">
      <c r="B313" s="128"/>
      <c r="C313" s="157" t="s">
        <v>573</v>
      </c>
      <c r="D313" s="157" t="s">
        <v>150</v>
      </c>
      <c r="E313" s="158" t="s">
        <v>574</v>
      </c>
      <c r="F313" s="266" t="s">
        <v>575</v>
      </c>
      <c r="G313" s="266"/>
      <c r="H313" s="266"/>
      <c r="I313" s="266"/>
      <c r="J313" s="159" t="s">
        <v>180</v>
      </c>
      <c r="K313" s="160">
        <v>19.600000000000001</v>
      </c>
      <c r="L313" s="267">
        <v>0</v>
      </c>
      <c r="M313" s="267"/>
      <c r="N313" s="268">
        <f>ROUND(L313*K313,2)</f>
        <v>0</v>
      </c>
      <c r="O313" s="268"/>
      <c r="P313" s="268"/>
      <c r="Q313" s="268"/>
      <c r="R313" s="131"/>
      <c r="T313" s="161" t="s">
        <v>5</v>
      </c>
      <c r="U313" s="45" t="s">
        <v>40</v>
      </c>
      <c r="V313" s="37"/>
      <c r="W313" s="162">
        <f>V313*K313</f>
        <v>0</v>
      </c>
      <c r="X313" s="162">
        <v>3.8500000000000001E-3</v>
      </c>
      <c r="Y313" s="162">
        <f>X313*K313</f>
        <v>7.5460000000000013E-2</v>
      </c>
      <c r="Z313" s="162">
        <v>0</v>
      </c>
      <c r="AA313" s="163">
        <f>Z313*K313</f>
        <v>0</v>
      </c>
      <c r="AR313" s="21" t="s">
        <v>222</v>
      </c>
      <c r="AT313" s="21" t="s">
        <v>150</v>
      </c>
      <c r="AU313" s="21" t="s">
        <v>128</v>
      </c>
      <c r="AY313" s="21" t="s">
        <v>149</v>
      </c>
      <c r="BE313" s="102">
        <f>IF(U313="základná",N313,0)</f>
        <v>0</v>
      </c>
      <c r="BF313" s="102">
        <f>IF(U313="znížená",N313,0)</f>
        <v>0</v>
      </c>
      <c r="BG313" s="102">
        <f>IF(U313="zákl. prenesená",N313,0)</f>
        <v>0</v>
      </c>
      <c r="BH313" s="102">
        <f>IF(U313="zníž. prenesená",N313,0)</f>
        <v>0</v>
      </c>
      <c r="BI313" s="102">
        <f>IF(U313="nulová",N313,0)</f>
        <v>0</v>
      </c>
      <c r="BJ313" s="21" t="s">
        <v>128</v>
      </c>
      <c r="BK313" s="102">
        <f>ROUND(L313*K313,2)</f>
        <v>0</v>
      </c>
      <c r="BL313" s="21" t="s">
        <v>222</v>
      </c>
      <c r="BM313" s="21" t="s">
        <v>576</v>
      </c>
    </row>
    <row r="314" spans="2:65" s="10" customFormat="1" ht="16.5" customHeight="1">
      <c r="B314" s="164"/>
      <c r="C314" s="165"/>
      <c r="D314" s="165"/>
      <c r="E314" s="166" t="s">
        <v>5</v>
      </c>
      <c r="F314" s="273" t="s">
        <v>267</v>
      </c>
      <c r="G314" s="274"/>
      <c r="H314" s="274"/>
      <c r="I314" s="274"/>
      <c r="J314" s="165"/>
      <c r="K314" s="167">
        <v>19.600000000000001</v>
      </c>
      <c r="L314" s="165"/>
      <c r="M314" s="165"/>
      <c r="N314" s="165"/>
      <c r="O314" s="165"/>
      <c r="P314" s="165"/>
      <c r="Q314" s="165"/>
      <c r="R314" s="168"/>
      <c r="T314" s="169"/>
      <c r="U314" s="165"/>
      <c r="V314" s="165"/>
      <c r="W314" s="165"/>
      <c r="X314" s="165"/>
      <c r="Y314" s="165"/>
      <c r="Z314" s="165"/>
      <c r="AA314" s="170"/>
      <c r="AT314" s="171" t="s">
        <v>161</v>
      </c>
      <c r="AU314" s="171" t="s">
        <v>128</v>
      </c>
      <c r="AV314" s="10" t="s">
        <v>128</v>
      </c>
      <c r="AW314" s="10" t="s">
        <v>31</v>
      </c>
      <c r="AX314" s="10" t="s">
        <v>73</v>
      </c>
      <c r="AY314" s="171" t="s">
        <v>149</v>
      </c>
    </row>
    <row r="315" spans="2:65" s="12" customFormat="1" ht="16.5" customHeight="1">
      <c r="B315" s="179"/>
      <c r="C315" s="180"/>
      <c r="D315" s="180"/>
      <c r="E315" s="181" t="s">
        <v>5</v>
      </c>
      <c r="F315" s="281" t="s">
        <v>196</v>
      </c>
      <c r="G315" s="282"/>
      <c r="H315" s="282"/>
      <c r="I315" s="282"/>
      <c r="J315" s="180"/>
      <c r="K315" s="182">
        <v>19.600000000000001</v>
      </c>
      <c r="L315" s="180"/>
      <c r="M315" s="180"/>
      <c r="N315" s="180"/>
      <c r="O315" s="180"/>
      <c r="P315" s="180"/>
      <c r="Q315" s="180"/>
      <c r="R315" s="183"/>
      <c r="T315" s="184"/>
      <c r="U315" s="180"/>
      <c r="V315" s="180"/>
      <c r="W315" s="180"/>
      <c r="X315" s="180"/>
      <c r="Y315" s="180"/>
      <c r="Z315" s="180"/>
      <c r="AA315" s="185"/>
      <c r="AT315" s="186" t="s">
        <v>161</v>
      </c>
      <c r="AU315" s="186" t="s">
        <v>128</v>
      </c>
      <c r="AV315" s="12" t="s">
        <v>154</v>
      </c>
      <c r="AW315" s="12" t="s">
        <v>31</v>
      </c>
      <c r="AX315" s="12" t="s">
        <v>80</v>
      </c>
      <c r="AY315" s="186" t="s">
        <v>149</v>
      </c>
    </row>
    <row r="316" spans="2:65" s="1" customFormat="1" ht="25.5" customHeight="1">
      <c r="B316" s="128"/>
      <c r="C316" s="187" t="s">
        <v>577</v>
      </c>
      <c r="D316" s="187" t="s">
        <v>198</v>
      </c>
      <c r="E316" s="188" t="s">
        <v>578</v>
      </c>
      <c r="F316" s="283" t="s">
        <v>579</v>
      </c>
      <c r="G316" s="283"/>
      <c r="H316" s="283"/>
      <c r="I316" s="283"/>
      <c r="J316" s="189" t="s">
        <v>180</v>
      </c>
      <c r="K316" s="190">
        <v>21.321999999999999</v>
      </c>
      <c r="L316" s="284">
        <v>0</v>
      </c>
      <c r="M316" s="284"/>
      <c r="N316" s="285">
        <f>ROUND(L316*K316,2)</f>
        <v>0</v>
      </c>
      <c r="O316" s="268"/>
      <c r="P316" s="268"/>
      <c r="Q316" s="268"/>
      <c r="R316" s="131"/>
      <c r="T316" s="161" t="s">
        <v>5</v>
      </c>
      <c r="U316" s="45" t="s">
        <v>40</v>
      </c>
      <c r="V316" s="37"/>
      <c r="W316" s="162">
        <f>V316*K316</f>
        <v>0</v>
      </c>
      <c r="X316" s="162">
        <v>1.132E-2</v>
      </c>
      <c r="Y316" s="162">
        <f>X316*K316</f>
        <v>0.24136504</v>
      </c>
      <c r="Z316" s="162">
        <v>0</v>
      </c>
      <c r="AA316" s="163">
        <f>Z316*K316</f>
        <v>0</v>
      </c>
      <c r="AR316" s="21" t="s">
        <v>298</v>
      </c>
      <c r="AT316" s="21" t="s">
        <v>198</v>
      </c>
      <c r="AU316" s="21" t="s">
        <v>128</v>
      </c>
      <c r="AY316" s="21" t="s">
        <v>149</v>
      </c>
      <c r="BE316" s="102">
        <f>IF(U316="základná",N316,0)</f>
        <v>0</v>
      </c>
      <c r="BF316" s="102">
        <f>IF(U316="znížená",N316,0)</f>
        <v>0</v>
      </c>
      <c r="BG316" s="102">
        <f>IF(U316="zákl. prenesená",N316,0)</f>
        <v>0</v>
      </c>
      <c r="BH316" s="102">
        <f>IF(U316="zníž. prenesená",N316,0)</f>
        <v>0</v>
      </c>
      <c r="BI316" s="102">
        <f>IF(U316="nulová",N316,0)</f>
        <v>0</v>
      </c>
      <c r="BJ316" s="21" t="s">
        <v>128</v>
      </c>
      <c r="BK316" s="102">
        <f>ROUND(L316*K316,2)</f>
        <v>0</v>
      </c>
      <c r="BL316" s="21" t="s">
        <v>222</v>
      </c>
      <c r="BM316" s="21" t="s">
        <v>580</v>
      </c>
    </row>
    <row r="317" spans="2:65" s="1" customFormat="1" ht="25.5" customHeight="1">
      <c r="B317" s="128"/>
      <c r="C317" s="157" t="s">
        <v>581</v>
      </c>
      <c r="D317" s="157" t="s">
        <v>150</v>
      </c>
      <c r="E317" s="158" t="s">
        <v>582</v>
      </c>
      <c r="F317" s="266" t="s">
        <v>583</v>
      </c>
      <c r="G317" s="266"/>
      <c r="H317" s="266"/>
      <c r="I317" s="266"/>
      <c r="J317" s="159" t="s">
        <v>371</v>
      </c>
      <c r="K317" s="191">
        <v>0</v>
      </c>
      <c r="L317" s="267">
        <v>0</v>
      </c>
      <c r="M317" s="267"/>
      <c r="N317" s="268">
        <f>ROUND(L317*K317,2)</f>
        <v>0</v>
      </c>
      <c r="O317" s="268"/>
      <c r="P317" s="268"/>
      <c r="Q317" s="268"/>
      <c r="R317" s="131"/>
      <c r="T317" s="161" t="s">
        <v>5</v>
      </c>
      <c r="U317" s="45" t="s">
        <v>40</v>
      </c>
      <c r="V317" s="37"/>
      <c r="W317" s="162">
        <f>V317*K317</f>
        <v>0</v>
      </c>
      <c r="X317" s="162">
        <v>0</v>
      </c>
      <c r="Y317" s="162">
        <f>X317*K317</f>
        <v>0</v>
      </c>
      <c r="Z317" s="162">
        <v>0</v>
      </c>
      <c r="AA317" s="163">
        <f>Z317*K317</f>
        <v>0</v>
      </c>
      <c r="AR317" s="21" t="s">
        <v>222</v>
      </c>
      <c r="AT317" s="21" t="s">
        <v>150</v>
      </c>
      <c r="AU317" s="21" t="s">
        <v>128</v>
      </c>
      <c r="AY317" s="21" t="s">
        <v>149</v>
      </c>
      <c r="BE317" s="102">
        <f>IF(U317="základná",N317,0)</f>
        <v>0</v>
      </c>
      <c r="BF317" s="102">
        <f>IF(U317="znížená",N317,0)</f>
        <v>0</v>
      </c>
      <c r="BG317" s="102">
        <f>IF(U317="zákl. prenesená",N317,0)</f>
        <v>0</v>
      </c>
      <c r="BH317" s="102">
        <f>IF(U317="zníž. prenesená",N317,0)</f>
        <v>0</v>
      </c>
      <c r="BI317" s="102">
        <f>IF(U317="nulová",N317,0)</f>
        <v>0</v>
      </c>
      <c r="BJ317" s="21" t="s">
        <v>128</v>
      </c>
      <c r="BK317" s="102">
        <f>ROUND(L317*K317,2)</f>
        <v>0</v>
      </c>
      <c r="BL317" s="21" t="s">
        <v>222</v>
      </c>
      <c r="BM317" s="21" t="s">
        <v>584</v>
      </c>
    </row>
    <row r="318" spans="2:65" s="9" customFormat="1" ht="29.85" customHeight="1">
      <c r="B318" s="146"/>
      <c r="C318" s="147"/>
      <c r="D318" s="156" t="s">
        <v>119</v>
      </c>
      <c r="E318" s="156"/>
      <c r="F318" s="156"/>
      <c r="G318" s="156"/>
      <c r="H318" s="156"/>
      <c r="I318" s="156"/>
      <c r="J318" s="156"/>
      <c r="K318" s="156"/>
      <c r="L318" s="156"/>
      <c r="M318" s="156"/>
      <c r="N318" s="286">
        <f>BK318</f>
        <v>0</v>
      </c>
      <c r="O318" s="287"/>
      <c r="P318" s="287"/>
      <c r="Q318" s="287"/>
      <c r="R318" s="149"/>
      <c r="T318" s="150"/>
      <c r="U318" s="147"/>
      <c r="V318" s="147"/>
      <c r="W318" s="151">
        <f>SUM(W319:W325)</f>
        <v>0</v>
      </c>
      <c r="X318" s="147"/>
      <c r="Y318" s="151">
        <f>SUM(Y319:Y325)</f>
        <v>0.81304039999999989</v>
      </c>
      <c r="Z318" s="147"/>
      <c r="AA318" s="152">
        <f>SUM(AA319:AA325)</f>
        <v>0</v>
      </c>
      <c r="AR318" s="153" t="s">
        <v>128</v>
      </c>
      <c r="AT318" s="154" t="s">
        <v>72</v>
      </c>
      <c r="AU318" s="154" t="s">
        <v>80</v>
      </c>
      <c r="AY318" s="153" t="s">
        <v>149</v>
      </c>
      <c r="BK318" s="155">
        <f>SUM(BK319:BK325)</f>
        <v>0</v>
      </c>
    </row>
    <row r="319" spans="2:65" s="1" customFormat="1" ht="38.25" customHeight="1">
      <c r="B319" s="128"/>
      <c r="C319" s="157" t="s">
        <v>585</v>
      </c>
      <c r="D319" s="157" t="s">
        <v>150</v>
      </c>
      <c r="E319" s="158" t="s">
        <v>586</v>
      </c>
      <c r="F319" s="266" t="s">
        <v>587</v>
      </c>
      <c r="G319" s="266"/>
      <c r="H319" s="266"/>
      <c r="I319" s="266"/>
      <c r="J319" s="159" t="s">
        <v>180</v>
      </c>
      <c r="K319" s="160">
        <v>32.823999999999998</v>
      </c>
      <c r="L319" s="267">
        <v>0</v>
      </c>
      <c r="M319" s="267"/>
      <c r="N319" s="268">
        <f>ROUND(L319*K319,2)</f>
        <v>0</v>
      </c>
      <c r="O319" s="268"/>
      <c r="P319" s="268"/>
      <c r="Q319" s="268"/>
      <c r="R319" s="131"/>
      <c r="T319" s="161" t="s">
        <v>5</v>
      </c>
      <c r="U319" s="45" t="s">
        <v>40</v>
      </c>
      <c r="V319" s="37"/>
      <c r="W319" s="162">
        <f>V319*K319</f>
        <v>0</v>
      </c>
      <c r="X319" s="162">
        <v>3.3500000000000001E-3</v>
      </c>
      <c r="Y319" s="162">
        <f>X319*K319</f>
        <v>0.1099604</v>
      </c>
      <c r="Z319" s="162">
        <v>0</v>
      </c>
      <c r="AA319" s="163">
        <f>Z319*K319</f>
        <v>0</v>
      </c>
      <c r="AR319" s="21" t="s">
        <v>222</v>
      </c>
      <c r="AT319" s="21" t="s">
        <v>150</v>
      </c>
      <c r="AU319" s="21" t="s">
        <v>128</v>
      </c>
      <c r="AY319" s="21" t="s">
        <v>149</v>
      </c>
      <c r="BE319" s="102">
        <f>IF(U319="základná",N319,0)</f>
        <v>0</v>
      </c>
      <c r="BF319" s="102">
        <f>IF(U319="znížená",N319,0)</f>
        <v>0</v>
      </c>
      <c r="BG319" s="102">
        <f>IF(U319="zákl. prenesená",N319,0)</f>
        <v>0</v>
      </c>
      <c r="BH319" s="102">
        <f>IF(U319="zníž. prenesená",N319,0)</f>
        <v>0</v>
      </c>
      <c r="BI319" s="102">
        <f>IF(U319="nulová",N319,0)</f>
        <v>0</v>
      </c>
      <c r="BJ319" s="21" t="s">
        <v>128</v>
      </c>
      <c r="BK319" s="102">
        <f>ROUND(L319*K319,2)</f>
        <v>0</v>
      </c>
      <c r="BL319" s="21" t="s">
        <v>222</v>
      </c>
      <c r="BM319" s="21" t="s">
        <v>588</v>
      </c>
    </row>
    <row r="320" spans="2:65" s="11" customFormat="1" ht="16.5" customHeight="1">
      <c r="B320" s="172"/>
      <c r="C320" s="173"/>
      <c r="D320" s="173"/>
      <c r="E320" s="174" t="s">
        <v>5</v>
      </c>
      <c r="F320" s="275" t="s">
        <v>589</v>
      </c>
      <c r="G320" s="276"/>
      <c r="H320" s="276"/>
      <c r="I320" s="276"/>
      <c r="J320" s="173"/>
      <c r="K320" s="174" t="s">
        <v>5</v>
      </c>
      <c r="L320" s="173"/>
      <c r="M320" s="173"/>
      <c r="N320" s="173"/>
      <c r="O320" s="173"/>
      <c r="P320" s="173"/>
      <c r="Q320" s="173"/>
      <c r="R320" s="175"/>
      <c r="T320" s="176"/>
      <c r="U320" s="173"/>
      <c r="V320" s="173"/>
      <c r="W320" s="173"/>
      <c r="X320" s="173"/>
      <c r="Y320" s="173"/>
      <c r="Z320" s="173"/>
      <c r="AA320" s="177"/>
      <c r="AT320" s="178" t="s">
        <v>161</v>
      </c>
      <c r="AU320" s="178" t="s">
        <v>128</v>
      </c>
      <c r="AV320" s="11" t="s">
        <v>80</v>
      </c>
      <c r="AW320" s="11" t="s">
        <v>31</v>
      </c>
      <c r="AX320" s="11" t="s">
        <v>73</v>
      </c>
      <c r="AY320" s="178" t="s">
        <v>149</v>
      </c>
    </row>
    <row r="321" spans="2:65" s="10" customFormat="1" ht="16.5" customHeight="1">
      <c r="B321" s="164"/>
      <c r="C321" s="165"/>
      <c r="D321" s="165"/>
      <c r="E321" s="166" t="s">
        <v>5</v>
      </c>
      <c r="F321" s="277" t="s">
        <v>590</v>
      </c>
      <c r="G321" s="278"/>
      <c r="H321" s="278"/>
      <c r="I321" s="278"/>
      <c r="J321" s="165"/>
      <c r="K321" s="167">
        <v>35.384</v>
      </c>
      <c r="L321" s="165"/>
      <c r="M321" s="165"/>
      <c r="N321" s="165"/>
      <c r="O321" s="165"/>
      <c r="P321" s="165"/>
      <c r="Q321" s="165"/>
      <c r="R321" s="168"/>
      <c r="T321" s="169"/>
      <c r="U321" s="165"/>
      <c r="V321" s="165"/>
      <c r="W321" s="165"/>
      <c r="X321" s="165"/>
      <c r="Y321" s="165"/>
      <c r="Z321" s="165"/>
      <c r="AA321" s="170"/>
      <c r="AT321" s="171" t="s">
        <v>161</v>
      </c>
      <c r="AU321" s="171" t="s">
        <v>128</v>
      </c>
      <c r="AV321" s="10" t="s">
        <v>128</v>
      </c>
      <c r="AW321" s="10" t="s">
        <v>31</v>
      </c>
      <c r="AX321" s="10" t="s">
        <v>73</v>
      </c>
      <c r="AY321" s="171" t="s">
        <v>149</v>
      </c>
    </row>
    <row r="322" spans="2:65" s="10" customFormat="1" ht="16.5" customHeight="1">
      <c r="B322" s="164"/>
      <c r="C322" s="165"/>
      <c r="D322" s="165"/>
      <c r="E322" s="166" t="s">
        <v>5</v>
      </c>
      <c r="F322" s="277" t="s">
        <v>591</v>
      </c>
      <c r="G322" s="278"/>
      <c r="H322" s="278"/>
      <c r="I322" s="278"/>
      <c r="J322" s="165"/>
      <c r="K322" s="167">
        <v>-2.56</v>
      </c>
      <c r="L322" s="165"/>
      <c r="M322" s="165"/>
      <c r="N322" s="165"/>
      <c r="O322" s="165"/>
      <c r="P322" s="165"/>
      <c r="Q322" s="165"/>
      <c r="R322" s="168"/>
      <c r="T322" s="169"/>
      <c r="U322" s="165"/>
      <c r="V322" s="165"/>
      <c r="W322" s="165"/>
      <c r="X322" s="165"/>
      <c r="Y322" s="165"/>
      <c r="Z322" s="165"/>
      <c r="AA322" s="170"/>
      <c r="AT322" s="171" t="s">
        <v>161</v>
      </c>
      <c r="AU322" s="171" t="s">
        <v>128</v>
      </c>
      <c r="AV322" s="10" t="s">
        <v>128</v>
      </c>
      <c r="AW322" s="10" t="s">
        <v>31</v>
      </c>
      <c r="AX322" s="10" t="s">
        <v>73</v>
      </c>
      <c r="AY322" s="171" t="s">
        <v>149</v>
      </c>
    </row>
    <row r="323" spans="2:65" s="12" customFormat="1" ht="16.5" customHeight="1">
      <c r="B323" s="179"/>
      <c r="C323" s="180"/>
      <c r="D323" s="180"/>
      <c r="E323" s="181" t="s">
        <v>5</v>
      </c>
      <c r="F323" s="281" t="s">
        <v>196</v>
      </c>
      <c r="G323" s="282"/>
      <c r="H323" s="282"/>
      <c r="I323" s="282"/>
      <c r="J323" s="180"/>
      <c r="K323" s="182">
        <v>32.823999999999998</v>
      </c>
      <c r="L323" s="180"/>
      <c r="M323" s="180"/>
      <c r="N323" s="180"/>
      <c r="O323" s="180"/>
      <c r="P323" s="180"/>
      <c r="Q323" s="180"/>
      <c r="R323" s="183"/>
      <c r="T323" s="184"/>
      <c r="U323" s="180"/>
      <c r="V323" s="180"/>
      <c r="W323" s="180"/>
      <c r="X323" s="180"/>
      <c r="Y323" s="180"/>
      <c r="Z323" s="180"/>
      <c r="AA323" s="185"/>
      <c r="AT323" s="186" t="s">
        <v>161</v>
      </c>
      <c r="AU323" s="186" t="s">
        <v>128</v>
      </c>
      <c r="AV323" s="12" t="s">
        <v>154</v>
      </c>
      <c r="AW323" s="12" t="s">
        <v>31</v>
      </c>
      <c r="AX323" s="12" t="s">
        <v>80</v>
      </c>
      <c r="AY323" s="186" t="s">
        <v>149</v>
      </c>
    </row>
    <row r="324" spans="2:65" s="1" customFormat="1" ht="25.5" customHeight="1">
      <c r="B324" s="128"/>
      <c r="C324" s="187" t="s">
        <v>592</v>
      </c>
      <c r="D324" s="187" t="s">
        <v>198</v>
      </c>
      <c r="E324" s="188" t="s">
        <v>593</v>
      </c>
      <c r="F324" s="283" t="s">
        <v>594</v>
      </c>
      <c r="G324" s="283"/>
      <c r="H324" s="283"/>
      <c r="I324" s="283"/>
      <c r="J324" s="189" t="s">
        <v>180</v>
      </c>
      <c r="K324" s="190">
        <v>33.479999999999997</v>
      </c>
      <c r="L324" s="284">
        <v>0</v>
      </c>
      <c r="M324" s="284"/>
      <c r="N324" s="285">
        <f>ROUND(L324*K324,2)</f>
        <v>0</v>
      </c>
      <c r="O324" s="268"/>
      <c r="P324" s="268"/>
      <c r="Q324" s="268"/>
      <c r="R324" s="131"/>
      <c r="T324" s="161" t="s">
        <v>5</v>
      </c>
      <c r="U324" s="45" t="s">
        <v>40</v>
      </c>
      <c r="V324" s="37"/>
      <c r="W324" s="162">
        <f>V324*K324</f>
        <v>0</v>
      </c>
      <c r="X324" s="162">
        <v>2.1000000000000001E-2</v>
      </c>
      <c r="Y324" s="162">
        <f>X324*K324</f>
        <v>0.70307999999999993</v>
      </c>
      <c r="Z324" s="162">
        <v>0</v>
      </c>
      <c r="AA324" s="163">
        <f>Z324*K324</f>
        <v>0</v>
      </c>
      <c r="AR324" s="21" t="s">
        <v>298</v>
      </c>
      <c r="AT324" s="21" t="s">
        <v>198</v>
      </c>
      <c r="AU324" s="21" t="s">
        <v>128</v>
      </c>
      <c r="AY324" s="21" t="s">
        <v>149</v>
      </c>
      <c r="BE324" s="102">
        <f>IF(U324="základná",N324,0)</f>
        <v>0</v>
      </c>
      <c r="BF324" s="102">
        <f>IF(U324="znížená",N324,0)</f>
        <v>0</v>
      </c>
      <c r="BG324" s="102">
        <f>IF(U324="zákl. prenesená",N324,0)</f>
        <v>0</v>
      </c>
      <c r="BH324" s="102">
        <f>IF(U324="zníž. prenesená",N324,0)</f>
        <v>0</v>
      </c>
      <c r="BI324" s="102">
        <f>IF(U324="nulová",N324,0)</f>
        <v>0</v>
      </c>
      <c r="BJ324" s="21" t="s">
        <v>128</v>
      </c>
      <c r="BK324" s="102">
        <f>ROUND(L324*K324,2)</f>
        <v>0</v>
      </c>
      <c r="BL324" s="21" t="s">
        <v>222</v>
      </c>
      <c r="BM324" s="21" t="s">
        <v>595</v>
      </c>
    </row>
    <row r="325" spans="2:65" s="1" customFormat="1" ht="25.5" customHeight="1">
      <c r="B325" s="128"/>
      <c r="C325" s="157" t="s">
        <v>596</v>
      </c>
      <c r="D325" s="157" t="s">
        <v>150</v>
      </c>
      <c r="E325" s="158" t="s">
        <v>597</v>
      </c>
      <c r="F325" s="266" t="s">
        <v>598</v>
      </c>
      <c r="G325" s="266"/>
      <c r="H325" s="266"/>
      <c r="I325" s="266"/>
      <c r="J325" s="159" t="s">
        <v>371</v>
      </c>
      <c r="K325" s="191">
        <v>0</v>
      </c>
      <c r="L325" s="267">
        <v>0</v>
      </c>
      <c r="M325" s="267"/>
      <c r="N325" s="268">
        <f>ROUND(L325*K325,2)</f>
        <v>0</v>
      </c>
      <c r="O325" s="268"/>
      <c r="P325" s="268"/>
      <c r="Q325" s="268"/>
      <c r="R325" s="131"/>
      <c r="T325" s="161" t="s">
        <v>5</v>
      </c>
      <c r="U325" s="45" t="s">
        <v>40</v>
      </c>
      <c r="V325" s="37"/>
      <c r="W325" s="162">
        <f>V325*K325</f>
        <v>0</v>
      </c>
      <c r="X325" s="162">
        <v>0</v>
      </c>
      <c r="Y325" s="162">
        <f>X325*K325</f>
        <v>0</v>
      </c>
      <c r="Z325" s="162">
        <v>0</v>
      </c>
      <c r="AA325" s="163">
        <f>Z325*K325</f>
        <v>0</v>
      </c>
      <c r="AR325" s="21" t="s">
        <v>222</v>
      </c>
      <c r="AT325" s="21" t="s">
        <v>150</v>
      </c>
      <c r="AU325" s="21" t="s">
        <v>128</v>
      </c>
      <c r="AY325" s="21" t="s">
        <v>149</v>
      </c>
      <c r="BE325" s="102">
        <f>IF(U325="základná",N325,0)</f>
        <v>0</v>
      </c>
      <c r="BF325" s="102">
        <f>IF(U325="znížená",N325,0)</f>
        <v>0</v>
      </c>
      <c r="BG325" s="102">
        <f>IF(U325="zákl. prenesená",N325,0)</f>
        <v>0</v>
      </c>
      <c r="BH325" s="102">
        <f>IF(U325="zníž. prenesená",N325,0)</f>
        <v>0</v>
      </c>
      <c r="BI325" s="102">
        <f>IF(U325="nulová",N325,0)</f>
        <v>0</v>
      </c>
      <c r="BJ325" s="21" t="s">
        <v>128</v>
      </c>
      <c r="BK325" s="102">
        <f>ROUND(L325*K325,2)</f>
        <v>0</v>
      </c>
      <c r="BL325" s="21" t="s">
        <v>222</v>
      </c>
      <c r="BM325" s="21" t="s">
        <v>599</v>
      </c>
    </row>
    <row r="326" spans="2:65" s="9" customFormat="1" ht="29.85" customHeight="1">
      <c r="B326" s="146"/>
      <c r="C326" s="147"/>
      <c r="D326" s="156" t="s">
        <v>120</v>
      </c>
      <c r="E326" s="156"/>
      <c r="F326" s="156"/>
      <c r="G326" s="156"/>
      <c r="H326" s="156"/>
      <c r="I326" s="156"/>
      <c r="J326" s="156"/>
      <c r="K326" s="156"/>
      <c r="L326" s="156"/>
      <c r="M326" s="156"/>
      <c r="N326" s="286">
        <f>BK326</f>
        <v>0</v>
      </c>
      <c r="O326" s="287"/>
      <c r="P326" s="287"/>
      <c r="Q326" s="287"/>
      <c r="R326" s="149"/>
      <c r="T326" s="150"/>
      <c r="U326" s="147"/>
      <c r="V326" s="147"/>
      <c r="W326" s="151">
        <f>SUM(W327:W333)</f>
        <v>0</v>
      </c>
      <c r="X326" s="147"/>
      <c r="Y326" s="151">
        <f>SUM(Y327:Y333)</f>
        <v>4.3074080000000001E-2</v>
      </c>
      <c r="Z326" s="147"/>
      <c r="AA326" s="152">
        <f>SUM(AA327:AA333)</f>
        <v>0</v>
      </c>
      <c r="AR326" s="153" t="s">
        <v>128</v>
      </c>
      <c r="AT326" s="154" t="s">
        <v>72</v>
      </c>
      <c r="AU326" s="154" t="s">
        <v>80</v>
      </c>
      <c r="AY326" s="153" t="s">
        <v>149</v>
      </c>
      <c r="BK326" s="155">
        <f>SUM(BK327:BK333)</f>
        <v>0</v>
      </c>
    </row>
    <row r="327" spans="2:65" s="1" customFormat="1" ht="25.5" customHeight="1">
      <c r="B327" s="128"/>
      <c r="C327" s="157" t="s">
        <v>600</v>
      </c>
      <c r="D327" s="157" t="s">
        <v>150</v>
      </c>
      <c r="E327" s="158" t="s">
        <v>601</v>
      </c>
      <c r="F327" s="266" t="s">
        <v>602</v>
      </c>
      <c r="G327" s="266"/>
      <c r="H327" s="266"/>
      <c r="I327" s="266"/>
      <c r="J327" s="159" t="s">
        <v>180</v>
      </c>
      <c r="K327" s="160">
        <v>30.32</v>
      </c>
      <c r="L327" s="267">
        <v>0</v>
      </c>
      <c r="M327" s="267"/>
      <c r="N327" s="268">
        <f>ROUND(L327*K327,2)</f>
        <v>0</v>
      </c>
      <c r="O327" s="268"/>
      <c r="P327" s="268"/>
      <c r="Q327" s="268"/>
      <c r="R327" s="131"/>
      <c r="T327" s="161" t="s">
        <v>5</v>
      </c>
      <c r="U327" s="45" t="s">
        <v>40</v>
      </c>
      <c r="V327" s="37"/>
      <c r="W327" s="162">
        <f>V327*K327</f>
        <v>0</v>
      </c>
      <c r="X327" s="162">
        <v>2.3000000000000001E-4</v>
      </c>
      <c r="Y327" s="162">
        <f>X327*K327</f>
        <v>6.9735999999999999E-3</v>
      </c>
      <c r="Z327" s="162">
        <v>0</v>
      </c>
      <c r="AA327" s="163">
        <f>Z327*K327</f>
        <v>0</v>
      </c>
      <c r="AR327" s="21" t="s">
        <v>222</v>
      </c>
      <c r="AT327" s="21" t="s">
        <v>150</v>
      </c>
      <c r="AU327" s="21" t="s">
        <v>128</v>
      </c>
      <c r="AY327" s="21" t="s">
        <v>149</v>
      </c>
      <c r="BE327" s="102">
        <f>IF(U327="základná",N327,0)</f>
        <v>0</v>
      </c>
      <c r="BF327" s="102">
        <f>IF(U327="znížená",N327,0)</f>
        <v>0</v>
      </c>
      <c r="BG327" s="102">
        <f>IF(U327="zákl. prenesená",N327,0)</f>
        <v>0</v>
      </c>
      <c r="BH327" s="102">
        <f>IF(U327="zníž. prenesená",N327,0)</f>
        <v>0</v>
      </c>
      <c r="BI327" s="102">
        <f>IF(U327="nulová",N327,0)</f>
        <v>0</v>
      </c>
      <c r="BJ327" s="21" t="s">
        <v>128</v>
      </c>
      <c r="BK327" s="102">
        <f>ROUND(L327*K327,2)</f>
        <v>0</v>
      </c>
      <c r="BL327" s="21" t="s">
        <v>222</v>
      </c>
      <c r="BM327" s="21" t="s">
        <v>603</v>
      </c>
    </row>
    <row r="328" spans="2:65" s="10" customFormat="1" ht="16.5" customHeight="1">
      <c r="B328" s="164"/>
      <c r="C328" s="165"/>
      <c r="D328" s="165"/>
      <c r="E328" s="166" t="s">
        <v>5</v>
      </c>
      <c r="F328" s="273" t="s">
        <v>604</v>
      </c>
      <c r="G328" s="274"/>
      <c r="H328" s="274"/>
      <c r="I328" s="274"/>
      <c r="J328" s="165"/>
      <c r="K328" s="167">
        <v>30.32</v>
      </c>
      <c r="L328" s="165"/>
      <c r="M328" s="165"/>
      <c r="N328" s="165"/>
      <c r="O328" s="165"/>
      <c r="P328" s="165"/>
      <c r="Q328" s="165"/>
      <c r="R328" s="168"/>
      <c r="T328" s="169"/>
      <c r="U328" s="165"/>
      <c r="V328" s="165"/>
      <c r="W328" s="165"/>
      <c r="X328" s="165"/>
      <c r="Y328" s="165"/>
      <c r="Z328" s="165"/>
      <c r="AA328" s="170"/>
      <c r="AT328" s="171" t="s">
        <v>161</v>
      </c>
      <c r="AU328" s="171" t="s">
        <v>128</v>
      </c>
      <c r="AV328" s="10" t="s">
        <v>128</v>
      </c>
      <c r="AW328" s="10" t="s">
        <v>31</v>
      </c>
      <c r="AX328" s="10" t="s">
        <v>80</v>
      </c>
      <c r="AY328" s="171" t="s">
        <v>149</v>
      </c>
    </row>
    <row r="329" spans="2:65" s="1" customFormat="1" ht="25.5" customHeight="1">
      <c r="B329" s="128"/>
      <c r="C329" s="157" t="s">
        <v>605</v>
      </c>
      <c r="D329" s="157" t="s">
        <v>150</v>
      </c>
      <c r="E329" s="158" t="s">
        <v>606</v>
      </c>
      <c r="F329" s="266" t="s">
        <v>607</v>
      </c>
      <c r="G329" s="266"/>
      <c r="H329" s="266"/>
      <c r="I329" s="266"/>
      <c r="J329" s="159" t="s">
        <v>180</v>
      </c>
      <c r="K329" s="160">
        <v>112.81399999999999</v>
      </c>
      <c r="L329" s="267">
        <v>0</v>
      </c>
      <c r="M329" s="267"/>
      <c r="N329" s="268">
        <f>ROUND(L329*K329,2)</f>
        <v>0</v>
      </c>
      <c r="O329" s="268"/>
      <c r="P329" s="268"/>
      <c r="Q329" s="268"/>
      <c r="R329" s="131"/>
      <c r="T329" s="161" t="s">
        <v>5</v>
      </c>
      <c r="U329" s="45" t="s">
        <v>40</v>
      </c>
      <c r="V329" s="37"/>
      <c r="W329" s="162">
        <f>V329*K329</f>
        <v>0</v>
      </c>
      <c r="X329" s="162">
        <v>3.2000000000000003E-4</v>
      </c>
      <c r="Y329" s="162">
        <f>X329*K329</f>
        <v>3.6100479999999997E-2</v>
      </c>
      <c r="Z329" s="162">
        <v>0</v>
      </c>
      <c r="AA329" s="163">
        <f>Z329*K329</f>
        <v>0</v>
      </c>
      <c r="AR329" s="21" t="s">
        <v>222</v>
      </c>
      <c r="AT329" s="21" t="s">
        <v>150</v>
      </c>
      <c r="AU329" s="21" t="s">
        <v>128</v>
      </c>
      <c r="AY329" s="21" t="s">
        <v>149</v>
      </c>
      <c r="BE329" s="102">
        <f>IF(U329="základná",N329,0)</f>
        <v>0</v>
      </c>
      <c r="BF329" s="102">
        <f>IF(U329="znížená",N329,0)</f>
        <v>0</v>
      </c>
      <c r="BG329" s="102">
        <f>IF(U329="zákl. prenesená",N329,0)</f>
        <v>0</v>
      </c>
      <c r="BH329" s="102">
        <f>IF(U329="zníž. prenesená",N329,0)</f>
        <v>0</v>
      </c>
      <c r="BI329" s="102">
        <f>IF(U329="nulová",N329,0)</f>
        <v>0</v>
      </c>
      <c r="BJ329" s="21" t="s">
        <v>128</v>
      </c>
      <c r="BK329" s="102">
        <f>ROUND(L329*K329,2)</f>
        <v>0</v>
      </c>
      <c r="BL329" s="21" t="s">
        <v>222</v>
      </c>
      <c r="BM329" s="21" t="s">
        <v>608</v>
      </c>
    </row>
    <row r="330" spans="2:65" s="10" customFormat="1" ht="16.5" customHeight="1">
      <c r="B330" s="164"/>
      <c r="C330" s="165"/>
      <c r="D330" s="165"/>
      <c r="E330" s="166" t="s">
        <v>5</v>
      </c>
      <c r="F330" s="273" t="s">
        <v>609</v>
      </c>
      <c r="G330" s="274"/>
      <c r="H330" s="274"/>
      <c r="I330" s="274"/>
      <c r="J330" s="165"/>
      <c r="K330" s="167">
        <v>73</v>
      </c>
      <c r="L330" s="165"/>
      <c r="M330" s="165"/>
      <c r="N330" s="165"/>
      <c r="O330" s="165"/>
      <c r="P330" s="165"/>
      <c r="Q330" s="165"/>
      <c r="R330" s="168"/>
      <c r="T330" s="169"/>
      <c r="U330" s="165"/>
      <c r="V330" s="165"/>
      <c r="W330" s="165"/>
      <c r="X330" s="165"/>
      <c r="Y330" s="165"/>
      <c r="Z330" s="165"/>
      <c r="AA330" s="170"/>
      <c r="AT330" s="171" t="s">
        <v>161</v>
      </c>
      <c r="AU330" s="171" t="s">
        <v>128</v>
      </c>
      <c r="AV330" s="10" t="s">
        <v>128</v>
      </c>
      <c r="AW330" s="10" t="s">
        <v>31</v>
      </c>
      <c r="AX330" s="10" t="s">
        <v>73</v>
      </c>
      <c r="AY330" s="171" t="s">
        <v>149</v>
      </c>
    </row>
    <row r="331" spans="2:65" s="10" customFormat="1" ht="16.5" customHeight="1">
      <c r="B331" s="164"/>
      <c r="C331" s="165"/>
      <c r="D331" s="165"/>
      <c r="E331" s="166" t="s">
        <v>5</v>
      </c>
      <c r="F331" s="277" t="s">
        <v>610</v>
      </c>
      <c r="G331" s="278"/>
      <c r="H331" s="278"/>
      <c r="I331" s="278"/>
      <c r="J331" s="165"/>
      <c r="K331" s="167">
        <v>6.0640000000000001</v>
      </c>
      <c r="L331" s="165"/>
      <c r="M331" s="165"/>
      <c r="N331" s="165"/>
      <c r="O331" s="165"/>
      <c r="P331" s="165"/>
      <c r="Q331" s="165"/>
      <c r="R331" s="168"/>
      <c r="T331" s="169"/>
      <c r="U331" s="165"/>
      <c r="V331" s="165"/>
      <c r="W331" s="165"/>
      <c r="X331" s="165"/>
      <c r="Y331" s="165"/>
      <c r="Z331" s="165"/>
      <c r="AA331" s="170"/>
      <c r="AT331" s="171" t="s">
        <v>161</v>
      </c>
      <c r="AU331" s="171" t="s">
        <v>128</v>
      </c>
      <c r="AV331" s="10" t="s">
        <v>128</v>
      </c>
      <c r="AW331" s="10" t="s">
        <v>31</v>
      </c>
      <c r="AX331" s="10" t="s">
        <v>73</v>
      </c>
      <c r="AY331" s="171" t="s">
        <v>149</v>
      </c>
    </row>
    <row r="332" spans="2:65" s="10" customFormat="1" ht="16.5" customHeight="1">
      <c r="B332" s="164"/>
      <c r="C332" s="165"/>
      <c r="D332" s="165"/>
      <c r="E332" s="166" t="s">
        <v>5</v>
      </c>
      <c r="F332" s="277" t="s">
        <v>611</v>
      </c>
      <c r="G332" s="278"/>
      <c r="H332" s="278"/>
      <c r="I332" s="278"/>
      <c r="J332" s="165"/>
      <c r="K332" s="167">
        <v>33.75</v>
      </c>
      <c r="L332" s="165"/>
      <c r="M332" s="165"/>
      <c r="N332" s="165"/>
      <c r="O332" s="165"/>
      <c r="P332" s="165"/>
      <c r="Q332" s="165"/>
      <c r="R332" s="168"/>
      <c r="T332" s="169"/>
      <c r="U332" s="165"/>
      <c r="V332" s="165"/>
      <c r="W332" s="165"/>
      <c r="X332" s="165"/>
      <c r="Y332" s="165"/>
      <c r="Z332" s="165"/>
      <c r="AA332" s="170"/>
      <c r="AT332" s="171" t="s">
        <v>161</v>
      </c>
      <c r="AU332" s="171" t="s">
        <v>128</v>
      </c>
      <c r="AV332" s="10" t="s">
        <v>128</v>
      </c>
      <c r="AW332" s="10" t="s">
        <v>31</v>
      </c>
      <c r="AX332" s="10" t="s">
        <v>73</v>
      </c>
      <c r="AY332" s="171" t="s">
        <v>149</v>
      </c>
    </row>
    <row r="333" spans="2:65" s="12" customFormat="1" ht="16.5" customHeight="1">
      <c r="B333" s="179"/>
      <c r="C333" s="180"/>
      <c r="D333" s="180"/>
      <c r="E333" s="181" t="s">
        <v>5</v>
      </c>
      <c r="F333" s="281" t="s">
        <v>196</v>
      </c>
      <c r="G333" s="282"/>
      <c r="H333" s="282"/>
      <c r="I333" s="282"/>
      <c r="J333" s="180"/>
      <c r="K333" s="182">
        <v>112.81399999999999</v>
      </c>
      <c r="L333" s="180"/>
      <c r="M333" s="180"/>
      <c r="N333" s="180"/>
      <c r="O333" s="180"/>
      <c r="P333" s="180"/>
      <c r="Q333" s="180"/>
      <c r="R333" s="183"/>
      <c r="T333" s="184"/>
      <c r="U333" s="180"/>
      <c r="V333" s="180"/>
      <c r="W333" s="180"/>
      <c r="X333" s="180"/>
      <c r="Y333" s="180"/>
      <c r="Z333" s="180"/>
      <c r="AA333" s="185"/>
      <c r="AT333" s="186" t="s">
        <v>161</v>
      </c>
      <c r="AU333" s="186" t="s">
        <v>128</v>
      </c>
      <c r="AV333" s="12" t="s">
        <v>154</v>
      </c>
      <c r="AW333" s="12" t="s">
        <v>31</v>
      </c>
      <c r="AX333" s="12" t="s">
        <v>80</v>
      </c>
      <c r="AY333" s="186" t="s">
        <v>149</v>
      </c>
    </row>
    <row r="334" spans="2:65" s="9" customFormat="1" ht="29.85" customHeight="1">
      <c r="B334" s="146"/>
      <c r="C334" s="147"/>
      <c r="D334" s="156" t="s">
        <v>121</v>
      </c>
      <c r="E334" s="156"/>
      <c r="F334" s="156"/>
      <c r="G334" s="156"/>
      <c r="H334" s="156"/>
      <c r="I334" s="156"/>
      <c r="J334" s="156"/>
      <c r="K334" s="156"/>
      <c r="L334" s="156"/>
      <c r="M334" s="156"/>
      <c r="N334" s="271">
        <f>BK334</f>
        <v>0</v>
      </c>
      <c r="O334" s="272"/>
      <c r="P334" s="272"/>
      <c r="Q334" s="272"/>
      <c r="R334" s="149"/>
      <c r="T334" s="150"/>
      <c r="U334" s="147"/>
      <c r="V334" s="147"/>
      <c r="W334" s="151">
        <f>SUM(W335:W337)</f>
        <v>0</v>
      </c>
      <c r="X334" s="147"/>
      <c r="Y334" s="151">
        <f>SUM(Y335:Y337)</f>
        <v>2.488926E-2</v>
      </c>
      <c r="Z334" s="147"/>
      <c r="AA334" s="152">
        <f>SUM(AA335:AA337)</f>
        <v>0</v>
      </c>
      <c r="AR334" s="153" t="s">
        <v>128</v>
      </c>
      <c r="AT334" s="154" t="s">
        <v>72</v>
      </c>
      <c r="AU334" s="154" t="s">
        <v>80</v>
      </c>
      <c r="AY334" s="153" t="s">
        <v>149</v>
      </c>
      <c r="BK334" s="155">
        <f>SUM(BK335:BK337)</f>
        <v>0</v>
      </c>
    </row>
    <row r="335" spans="2:65" s="1" customFormat="1" ht="25.5" customHeight="1">
      <c r="B335" s="128"/>
      <c r="C335" s="157" t="s">
        <v>612</v>
      </c>
      <c r="D335" s="157" t="s">
        <v>150</v>
      </c>
      <c r="E335" s="158" t="s">
        <v>613</v>
      </c>
      <c r="F335" s="266" t="s">
        <v>614</v>
      </c>
      <c r="G335" s="266"/>
      <c r="H335" s="266"/>
      <c r="I335" s="266"/>
      <c r="J335" s="159" t="s">
        <v>180</v>
      </c>
      <c r="K335" s="160">
        <v>57.881999999999998</v>
      </c>
      <c r="L335" s="267">
        <v>0</v>
      </c>
      <c r="M335" s="267"/>
      <c r="N335" s="268">
        <f>ROUND(L335*K335,2)</f>
        <v>0</v>
      </c>
      <c r="O335" s="268"/>
      <c r="P335" s="268"/>
      <c r="Q335" s="268"/>
      <c r="R335" s="131"/>
      <c r="T335" s="161" t="s">
        <v>5</v>
      </c>
      <c r="U335" s="45" t="s">
        <v>40</v>
      </c>
      <c r="V335" s="37"/>
      <c r="W335" s="162">
        <f>V335*K335</f>
        <v>0</v>
      </c>
      <c r="X335" s="162">
        <v>1E-4</v>
      </c>
      <c r="Y335" s="162">
        <f>X335*K335</f>
        <v>5.7882000000000003E-3</v>
      </c>
      <c r="Z335" s="162">
        <v>0</v>
      </c>
      <c r="AA335" s="163">
        <f>Z335*K335</f>
        <v>0</v>
      </c>
      <c r="AR335" s="21" t="s">
        <v>222</v>
      </c>
      <c r="AT335" s="21" t="s">
        <v>150</v>
      </c>
      <c r="AU335" s="21" t="s">
        <v>128</v>
      </c>
      <c r="AY335" s="21" t="s">
        <v>149</v>
      </c>
      <c r="BE335" s="102">
        <f>IF(U335="základná",N335,0)</f>
        <v>0</v>
      </c>
      <c r="BF335" s="102">
        <f>IF(U335="znížená",N335,0)</f>
        <v>0</v>
      </c>
      <c r="BG335" s="102">
        <f>IF(U335="zákl. prenesená",N335,0)</f>
        <v>0</v>
      </c>
      <c r="BH335" s="102">
        <f>IF(U335="zníž. prenesená",N335,0)</f>
        <v>0</v>
      </c>
      <c r="BI335" s="102">
        <f>IF(U335="nulová",N335,0)</f>
        <v>0</v>
      </c>
      <c r="BJ335" s="21" t="s">
        <v>128</v>
      </c>
      <c r="BK335" s="102">
        <f>ROUND(L335*K335,2)</f>
        <v>0</v>
      </c>
      <c r="BL335" s="21" t="s">
        <v>222</v>
      </c>
      <c r="BM335" s="21" t="s">
        <v>615</v>
      </c>
    </row>
    <row r="336" spans="2:65" s="10" customFormat="1" ht="16.5" customHeight="1">
      <c r="B336" s="164"/>
      <c r="C336" s="165"/>
      <c r="D336" s="165"/>
      <c r="E336" s="166" t="s">
        <v>5</v>
      </c>
      <c r="F336" s="273" t="s">
        <v>616</v>
      </c>
      <c r="G336" s="274"/>
      <c r="H336" s="274"/>
      <c r="I336" s="274"/>
      <c r="J336" s="165"/>
      <c r="K336" s="167">
        <v>57.881999999999998</v>
      </c>
      <c r="L336" s="165"/>
      <c r="M336" s="165"/>
      <c r="N336" s="165"/>
      <c r="O336" s="165"/>
      <c r="P336" s="165"/>
      <c r="Q336" s="165"/>
      <c r="R336" s="168"/>
      <c r="T336" s="169"/>
      <c r="U336" s="165"/>
      <c r="V336" s="165"/>
      <c r="W336" s="165"/>
      <c r="X336" s="165"/>
      <c r="Y336" s="165"/>
      <c r="Z336" s="165"/>
      <c r="AA336" s="170"/>
      <c r="AT336" s="171" t="s">
        <v>161</v>
      </c>
      <c r="AU336" s="171" t="s">
        <v>128</v>
      </c>
      <c r="AV336" s="10" t="s">
        <v>128</v>
      </c>
      <c r="AW336" s="10" t="s">
        <v>31</v>
      </c>
      <c r="AX336" s="10" t="s">
        <v>80</v>
      </c>
      <c r="AY336" s="171" t="s">
        <v>149</v>
      </c>
    </row>
    <row r="337" spans="2:65" s="1" customFormat="1" ht="51" customHeight="1">
      <c r="B337" s="128"/>
      <c r="C337" s="157" t="s">
        <v>617</v>
      </c>
      <c r="D337" s="157" t="s">
        <v>150</v>
      </c>
      <c r="E337" s="158" t="s">
        <v>618</v>
      </c>
      <c r="F337" s="266" t="s">
        <v>619</v>
      </c>
      <c r="G337" s="266"/>
      <c r="H337" s="266"/>
      <c r="I337" s="266"/>
      <c r="J337" s="159" t="s">
        <v>180</v>
      </c>
      <c r="K337" s="160">
        <v>57.881999999999998</v>
      </c>
      <c r="L337" s="267">
        <v>0</v>
      </c>
      <c r="M337" s="267"/>
      <c r="N337" s="268">
        <f>ROUND(L337*K337,2)</f>
        <v>0</v>
      </c>
      <c r="O337" s="268"/>
      <c r="P337" s="268"/>
      <c r="Q337" s="268"/>
      <c r="R337" s="131"/>
      <c r="T337" s="161" t="s">
        <v>5</v>
      </c>
      <c r="U337" s="45" t="s">
        <v>40</v>
      </c>
      <c r="V337" s="37"/>
      <c r="W337" s="162">
        <f>V337*K337</f>
        <v>0</v>
      </c>
      <c r="X337" s="162">
        <v>3.3E-4</v>
      </c>
      <c r="Y337" s="162">
        <f>X337*K337</f>
        <v>1.910106E-2</v>
      </c>
      <c r="Z337" s="162">
        <v>0</v>
      </c>
      <c r="AA337" s="163">
        <f>Z337*K337</f>
        <v>0</v>
      </c>
      <c r="AR337" s="21" t="s">
        <v>222</v>
      </c>
      <c r="AT337" s="21" t="s">
        <v>150</v>
      </c>
      <c r="AU337" s="21" t="s">
        <v>128</v>
      </c>
      <c r="AY337" s="21" t="s">
        <v>149</v>
      </c>
      <c r="BE337" s="102">
        <f>IF(U337="základná",N337,0)</f>
        <v>0</v>
      </c>
      <c r="BF337" s="102">
        <f>IF(U337="znížená",N337,0)</f>
        <v>0</v>
      </c>
      <c r="BG337" s="102">
        <f>IF(U337="zákl. prenesená",N337,0)</f>
        <v>0</v>
      </c>
      <c r="BH337" s="102">
        <f>IF(U337="zníž. prenesená",N337,0)</f>
        <v>0</v>
      </c>
      <c r="BI337" s="102">
        <f>IF(U337="nulová",N337,0)</f>
        <v>0</v>
      </c>
      <c r="BJ337" s="21" t="s">
        <v>128</v>
      </c>
      <c r="BK337" s="102">
        <f>ROUND(L337*K337,2)</f>
        <v>0</v>
      </c>
      <c r="BL337" s="21" t="s">
        <v>222</v>
      </c>
      <c r="BM337" s="21" t="s">
        <v>620</v>
      </c>
    </row>
    <row r="338" spans="2:65" s="9" customFormat="1" ht="37.35" customHeight="1">
      <c r="B338" s="146"/>
      <c r="C338" s="147"/>
      <c r="D338" s="148" t="s">
        <v>122</v>
      </c>
      <c r="E338" s="148"/>
      <c r="F338" s="148"/>
      <c r="G338" s="148"/>
      <c r="H338" s="148"/>
      <c r="I338" s="148"/>
      <c r="J338" s="148"/>
      <c r="K338" s="148"/>
      <c r="L338" s="148"/>
      <c r="M338" s="148"/>
      <c r="N338" s="290">
        <f>BK338</f>
        <v>0</v>
      </c>
      <c r="O338" s="291"/>
      <c r="P338" s="291"/>
      <c r="Q338" s="291"/>
      <c r="R338" s="149"/>
      <c r="T338" s="150"/>
      <c r="U338" s="147"/>
      <c r="V338" s="147"/>
      <c r="W338" s="151">
        <f>W339</f>
        <v>0</v>
      </c>
      <c r="X338" s="147"/>
      <c r="Y338" s="151">
        <f>Y339</f>
        <v>0</v>
      </c>
      <c r="Z338" s="147"/>
      <c r="AA338" s="152">
        <f>AA339</f>
        <v>0</v>
      </c>
      <c r="AR338" s="153" t="s">
        <v>162</v>
      </c>
      <c r="AT338" s="154" t="s">
        <v>72</v>
      </c>
      <c r="AU338" s="154" t="s">
        <v>73</v>
      </c>
      <c r="AY338" s="153" t="s">
        <v>149</v>
      </c>
      <c r="BK338" s="155">
        <f>BK339</f>
        <v>0</v>
      </c>
    </row>
    <row r="339" spans="2:65" s="9" customFormat="1" ht="19.899999999999999" customHeight="1">
      <c r="B339" s="146"/>
      <c r="C339" s="147"/>
      <c r="D339" s="156" t="s">
        <v>123</v>
      </c>
      <c r="E339" s="156"/>
      <c r="F339" s="156"/>
      <c r="G339" s="156"/>
      <c r="H339" s="156"/>
      <c r="I339" s="156"/>
      <c r="J339" s="156"/>
      <c r="K339" s="156"/>
      <c r="L339" s="156"/>
      <c r="M339" s="156"/>
      <c r="N339" s="271">
        <f>BK339</f>
        <v>0</v>
      </c>
      <c r="O339" s="272"/>
      <c r="P339" s="272"/>
      <c r="Q339" s="272"/>
      <c r="R339" s="149"/>
      <c r="T339" s="150"/>
      <c r="U339" s="147"/>
      <c r="V339" s="147"/>
      <c r="W339" s="151">
        <f>SUM(W340:W341)</f>
        <v>0</v>
      </c>
      <c r="X339" s="147"/>
      <c r="Y339" s="151">
        <f>SUM(Y340:Y341)</f>
        <v>0</v>
      </c>
      <c r="Z339" s="147"/>
      <c r="AA339" s="152">
        <f>SUM(AA340:AA341)</f>
        <v>0</v>
      </c>
      <c r="AR339" s="153" t="s">
        <v>162</v>
      </c>
      <c r="AT339" s="154" t="s">
        <v>72</v>
      </c>
      <c r="AU339" s="154" t="s">
        <v>80</v>
      </c>
      <c r="AY339" s="153" t="s">
        <v>149</v>
      </c>
      <c r="BK339" s="155">
        <f>SUM(BK340:BK341)</f>
        <v>0</v>
      </c>
    </row>
    <row r="340" spans="2:65" s="1" customFormat="1" ht="16.5" customHeight="1">
      <c r="B340" s="128"/>
      <c r="C340" s="157" t="s">
        <v>621</v>
      </c>
      <c r="D340" s="157" t="s">
        <v>150</v>
      </c>
      <c r="E340" s="158" t="s">
        <v>622</v>
      </c>
      <c r="F340" s="266" t="s">
        <v>623</v>
      </c>
      <c r="G340" s="266"/>
      <c r="H340" s="266"/>
      <c r="I340" s="266"/>
      <c r="J340" s="159" t="s">
        <v>355</v>
      </c>
      <c r="K340" s="160">
        <v>1</v>
      </c>
      <c r="L340" s="267">
        <v>0</v>
      </c>
      <c r="M340" s="267"/>
      <c r="N340" s="268">
        <f>ROUND(L340*K340,2)</f>
        <v>0</v>
      </c>
      <c r="O340" s="268"/>
      <c r="P340" s="268"/>
      <c r="Q340" s="268"/>
      <c r="R340" s="131"/>
      <c r="T340" s="161" t="s">
        <v>5</v>
      </c>
      <c r="U340" s="45" t="s">
        <v>40</v>
      </c>
      <c r="V340" s="37"/>
      <c r="W340" s="162">
        <f>V340*K340</f>
        <v>0</v>
      </c>
      <c r="X340" s="162">
        <v>0</v>
      </c>
      <c r="Y340" s="162">
        <f>X340*K340</f>
        <v>0</v>
      </c>
      <c r="Z340" s="162">
        <v>0</v>
      </c>
      <c r="AA340" s="163">
        <f>Z340*K340</f>
        <v>0</v>
      </c>
      <c r="AR340" s="21" t="s">
        <v>356</v>
      </c>
      <c r="AT340" s="21" t="s">
        <v>150</v>
      </c>
      <c r="AU340" s="21" t="s">
        <v>128</v>
      </c>
      <c r="AY340" s="21" t="s">
        <v>149</v>
      </c>
      <c r="BE340" s="102">
        <f>IF(U340="základná",N340,0)</f>
        <v>0</v>
      </c>
      <c r="BF340" s="102">
        <f>IF(U340="znížená",N340,0)</f>
        <v>0</v>
      </c>
      <c r="BG340" s="102">
        <f>IF(U340="zákl. prenesená",N340,0)</f>
        <v>0</v>
      </c>
      <c r="BH340" s="102">
        <f>IF(U340="zníž. prenesená",N340,0)</f>
        <v>0</v>
      </c>
      <c r="BI340" s="102">
        <f>IF(U340="nulová",N340,0)</f>
        <v>0</v>
      </c>
      <c r="BJ340" s="21" t="s">
        <v>128</v>
      </c>
      <c r="BK340" s="102">
        <f>ROUND(L340*K340,2)</f>
        <v>0</v>
      </c>
      <c r="BL340" s="21" t="s">
        <v>356</v>
      </c>
      <c r="BM340" s="21" t="s">
        <v>624</v>
      </c>
    </row>
    <row r="341" spans="2:65" s="10" customFormat="1" ht="16.5" customHeight="1">
      <c r="B341" s="164"/>
      <c r="C341" s="165"/>
      <c r="D341" s="165"/>
      <c r="E341" s="166" t="s">
        <v>5</v>
      </c>
      <c r="F341" s="273" t="s">
        <v>625</v>
      </c>
      <c r="G341" s="274"/>
      <c r="H341" s="274"/>
      <c r="I341" s="274"/>
      <c r="J341" s="165"/>
      <c r="K341" s="167">
        <v>1</v>
      </c>
      <c r="L341" s="165"/>
      <c r="M341" s="165"/>
      <c r="N341" s="165"/>
      <c r="O341" s="165"/>
      <c r="P341" s="165"/>
      <c r="Q341" s="165"/>
      <c r="R341" s="168"/>
      <c r="T341" s="169"/>
      <c r="U341" s="165"/>
      <c r="V341" s="165"/>
      <c r="W341" s="165"/>
      <c r="X341" s="165"/>
      <c r="Y341" s="165"/>
      <c r="Z341" s="165"/>
      <c r="AA341" s="170"/>
      <c r="AT341" s="171" t="s">
        <v>161</v>
      </c>
      <c r="AU341" s="171" t="s">
        <v>128</v>
      </c>
      <c r="AV341" s="10" t="s">
        <v>128</v>
      </c>
      <c r="AW341" s="10" t="s">
        <v>31</v>
      </c>
      <c r="AX341" s="10" t="s">
        <v>80</v>
      </c>
      <c r="AY341" s="171" t="s">
        <v>149</v>
      </c>
    </row>
    <row r="342" spans="2:65" s="1" customFormat="1" ht="49.9" customHeight="1">
      <c r="B342" s="36"/>
      <c r="C342" s="37"/>
      <c r="D342" s="148" t="s">
        <v>626</v>
      </c>
      <c r="E342" s="37"/>
      <c r="F342" s="37"/>
      <c r="G342" s="37"/>
      <c r="H342" s="37"/>
      <c r="I342" s="37"/>
      <c r="J342" s="37"/>
      <c r="K342" s="37"/>
      <c r="L342" s="37"/>
      <c r="M342" s="37"/>
      <c r="N342" s="292">
        <f t="shared" ref="N342:N347" si="25">BK342</f>
        <v>0</v>
      </c>
      <c r="O342" s="293"/>
      <c r="P342" s="293"/>
      <c r="Q342" s="293"/>
      <c r="R342" s="38"/>
      <c r="T342" s="192"/>
      <c r="U342" s="37"/>
      <c r="V342" s="37"/>
      <c r="W342" s="37"/>
      <c r="X342" s="37"/>
      <c r="Y342" s="37"/>
      <c r="Z342" s="37"/>
      <c r="AA342" s="74"/>
      <c r="AT342" s="21" t="s">
        <v>72</v>
      </c>
      <c r="AU342" s="21" t="s">
        <v>73</v>
      </c>
      <c r="AY342" s="21" t="s">
        <v>627</v>
      </c>
      <c r="BK342" s="102">
        <f>SUM(BK343:BK347)</f>
        <v>0</v>
      </c>
    </row>
    <row r="343" spans="2:65" s="1" customFormat="1" ht="22.35" customHeight="1">
      <c r="B343" s="36"/>
      <c r="C343" s="193" t="s">
        <v>5</v>
      </c>
      <c r="D343" s="193" t="s">
        <v>150</v>
      </c>
      <c r="E343" s="194" t="s">
        <v>5</v>
      </c>
      <c r="F343" s="288" t="s">
        <v>5</v>
      </c>
      <c r="G343" s="288"/>
      <c r="H343" s="288"/>
      <c r="I343" s="288"/>
      <c r="J343" s="195" t="s">
        <v>5</v>
      </c>
      <c r="K343" s="191"/>
      <c r="L343" s="267"/>
      <c r="M343" s="289"/>
      <c r="N343" s="289">
        <f t="shared" si="25"/>
        <v>0</v>
      </c>
      <c r="O343" s="289"/>
      <c r="P343" s="289"/>
      <c r="Q343" s="289"/>
      <c r="R343" s="38"/>
      <c r="T343" s="161" t="s">
        <v>5</v>
      </c>
      <c r="U343" s="196" t="s">
        <v>40</v>
      </c>
      <c r="V343" s="37"/>
      <c r="W343" s="37"/>
      <c r="X343" s="37"/>
      <c r="Y343" s="37"/>
      <c r="Z343" s="37"/>
      <c r="AA343" s="74"/>
      <c r="AT343" s="21" t="s">
        <v>627</v>
      </c>
      <c r="AU343" s="21" t="s">
        <v>80</v>
      </c>
      <c r="AY343" s="21" t="s">
        <v>627</v>
      </c>
      <c r="BE343" s="102">
        <f>IF(U343="základná",N343,0)</f>
        <v>0</v>
      </c>
      <c r="BF343" s="102">
        <f>IF(U343="znížená",N343,0)</f>
        <v>0</v>
      </c>
      <c r="BG343" s="102">
        <f>IF(U343="zákl. prenesená",N343,0)</f>
        <v>0</v>
      </c>
      <c r="BH343" s="102">
        <f>IF(U343="zníž. prenesená",N343,0)</f>
        <v>0</v>
      </c>
      <c r="BI343" s="102">
        <f>IF(U343="nulová",N343,0)</f>
        <v>0</v>
      </c>
      <c r="BJ343" s="21" t="s">
        <v>128</v>
      </c>
      <c r="BK343" s="102">
        <f>L343*K343</f>
        <v>0</v>
      </c>
    </row>
    <row r="344" spans="2:65" s="1" customFormat="1" ht="22.35" customHeight="1">
      <c r="B344" s="36"/>
      <c r="C344" s="193" t="s">
        <v>5</v>
      </c>
      <c r="D344" s="193" t="s">
        <v>150</v>
      </c>
      <c r="E344" s="194" t="s">
        <v>5</v>
      </c>
      <c r="F344" s="288" t="s">
        <v>5</v>
      </c>
      <c r="G344" s="288"/>
      <c r="H344" s="288"/>
      <c r="I344" s="288"/>
      <c r="J344" s="195" t="s">
        <v>5</v>
      </c>
      <c r="K344" s="191"/>
      <c r="L344" s="267"/>
      <c r="M344" s="289"/>
      <c r="N344" s="289">
        <f t="shared" si="25"/>
        <v>0</v>
      </c>
      <c r="O344" s="289"/>
      <c r="P344" s="289"/>
      <c r="Q344" s="289"/>
      <c r="R344" s="38"/>
      <c r="T344" s="161" t="s">
        <v>5</v>
      </c>
      <c r="U344" s="196" t="s">
        <v>40</v>
      </c>
      <c r="V344" s="37"/>
      <c r="W344" s="37"/>
      <c r="X344" s="37"/>
      <c r="Y344" s="37"/>
      <c r="Z344" s="37"/>
      <c r="AA344" s="74"/>
      <c r="AT344" s="21" t="s">
        <v>627</v>
      </c>
      <c r="AU344" s="21" t="s">
        <v>80</v>
      </c>
      <c r="AY344" s="21" t="s">
        <v>627</v>
      </c>
      <c r="BE344" s="102">
        <f>IF(U344="základná",N344,0)</f>
        <v>0</v>
      </c>
      <c r="BF344" s="102">
        <f>IF(U344="znížená",N344,0)</f>
        <v>0</v>
      </c>
      <c r="BG344" s="102">
        <f>IF(U344="zákl. prenesená",N344,0)</f>
        <v>0</v>
      </c>
      <c r="BH344" s="102">
        <f>IF(U344="zníž. prenesená",N344,0)</f>
        <v>0</v>
      </c>
      <c r="BI344" s="102">
        <f>IF(U344="nulová",N344,0)</f>
        <v>0</v>
      </c>
      <c r="BJ344" s="21" t="s">
        <v>128</v>
      </c>
      <c r="BK344" s="102">
        <f>L344*K344</f>
        <v>0</v>
      </c>
    </row>
    <row r="345" spans="2:65" s="1" customFormat="1" ht="22.35" customHeight="1">
      <c r="B345" s="36"/>
      <c r="C345" s="193" t="s">
        <v>5</v>
      </c>
      <c r="D345" s="193" t="s">
        <v>150</v>
      </c>
      <c r="E345" s="194" t="s">
        <v>5</v>
      </c>
      <c r="F345" s="288" t="s">
        <v>5</v>
      </c>
      <c r="G345" s="288"/>
      <c r="H345" s="288"/>
      <c r="I345" s="288"/>
      <c r="J345" s="195" t="s">
        <v>5</v>
      </c>
      <c r="K345" s="191"/>
      <c r="L345" s="267"/>
      <c r="M345" s="289"/>
      <c r="N345" s="289">
        <f t="shared" si="25"/>
        <v>0</v>
      </c>
      <c r="O345" s="289"/>
      <c r="P345" s="289"/>
      <c r="Q345" s="289"/>
      <c r="R345" s="38"/>
      <c r="T345" s="161" t="s">
        <v>5</v>
      </c>
      <c r="U345" s="196" t="s">
        <v>40</v>
      </c>
      <c r="V345" s="37"/>
      <c r="W345" s="37"/>
      <c r="X345" s="37"/>
      <c r="Y345" s="37"/>
      <c r="Z345" s="37"/>
      <c r="AA345" s="74"/>
      <c r="AT345" s="21" t="s">
        <v>627</v>
      </c>
      <c r="AU345" s="21" t="s">
        <v>80</v>
      </c>
      <c r="AY345" s="21" t="s">
        <v>627</v>
      </c>
      <c r="BE345" s="102">
        <f>IF(U345="základná",N345,0)</f>
        <v>0</v>
      </c>
      <c r="BF345" s="102">
        <f>IF(U345="znížená",N345,0)</f>
        <v>0</v>
      </c>
      <c r="BG345" s="102">
        <f>IF(U345="zákl. prenesená",N345,0)</f>
        <v>0</v>
      </c>
      <c r="BH345" s="102">
        <f>IF(U345="zníž. prenesená",N345,0)</f>
        <v>0</v>
      </c>
      <c r="BI345" s="102">
        <f>IF(U345="nulová",N345,0)</f>
        <v>0</v>
      </c>
      <c r="BJ345" s="21" t="s">
        <v>128</v>
      </c>
      <c r="BK345" s="102">
        <f>L345*K345</f>
        <v>0</v>
      </c>
    </row>
    <row r="346" spans="2:65" s="1" customFormat="1" ht="22.35" customHeight="1">
      <c r="B346" s="36"/>
      <c r="C346" s="193" t="s">
        <v>5</v>
      </c>
      <c r="D346" s="193" t="s">
        <v>150</v>
      </c>
      <c r="E346" s="194" t="s">
        <v>5</v>
      </c>
      <c r="F346" s="288" t="s">
        <v>5</v>
      </c>
      <c r="G346" s="288"/>
      <c r="H346" s="288"/>
      <c r="I346" s="288"/>
      <c r="J346" s="195" t="s">
        <v>5</v>
      </c>
      <c r="K346" s="191"/>
      <c r="L346" s="267"/>
      <c r="M346" s="289"/>
      <c r="N346" s="289">
        <f t="shared" si="25"/>
        <v>0</v>
      </c>
      <c r="O346" s="289"/>
      <c r="P346" s="289"/>
      <c r="Q346" s="289"/>
      <c r="R346" s="38"/>
      <c r="T346" s="161" t="s">
        <v>5</v>
      </c>
      <c r="U346" s="196" t="s">
        <v>40</v>
      </c>
      <c r="V346" s="37"/>
      <c r="W346" s="37"/>
      <c r="X346" s="37"/>
      <c r="Y346" s="37"/>
      <c r="Z346" s="37"/>
      <c r="AA346" s="74"/>
      <c r="AT346" s="21" t="s">
        <v>627</v>
      </c>
      <c r="AU346" s="21" t="s">
        <v>80</v>
      </c>
      <c r="AY346" s="21" t="s">
        <v>627</v>
      </c>
      <c r="BE346" s="102">
        <f>IF(U346="základná",N346,0)</f>
        <v>0</v>
      </c>
      <c r="BF346" s="102">
        <f>IF(U346="znížená",N346,0)</f>
        <v>0</v>
      </c>
      <c r="BG346" s="102">
        <f>IF(U346="zákl. prenesená",N346,0)</f>
        <v>0</v>
      </c>
      <c r="BH346" s="102">
        <f>IF(U346="zníž. prenesená",N346,0)</f>
        <v>0</v>
      </c>
      <c r="BI346" s="102">
        <f>IF(U346="nulová",N346,0)</f>
        <v>0</v>
      </c>
      <c r="BJ346" s="21" t="s">
        <v>128</v>
      </c>
      <c r="BK346" s="102">
        <f>L346*K346</f>
        <v>0</v>
      </c>
    </row>
    <row r="347" spans="2:65" s="1" customFormat="1" ht="22.35" customHeight="1">
      <c r="B347" s="36"/>
      <c r="C347" s="193" t="s">
        <v>5</v>
      </c>
      <c r="D347" s="193" t="s">
        <v>150</v>
      </c>
      <c r="E347" s="194" t="s">
        <v>5</v>
      </c>
      <c r="F347" s="288" t="s">
        <v>5</v>
      </c>
      <c r="G347" s="288"/>
      <c r="H347" s="288"/>
      <c r="I347" s="288"/>
      <c r="J347" s="195" t="s">
        <v>5</v>
      </c>
      <c r="K347" s="191"/>
      <c r="L347" s="267"/>
      <c r="M347" s="289"/>
      <c r="N347" s="289">
        <f t="shared" si="25"/>
        <v>0</v>
      </c>
      <c r="O347" s="289"/>
      <c r="P347" s="289"/>
      <c r="Q347" s="289"/>
      <c r="R347" s="38"/>
      <c r="T347" s="161" t="s">
        <v>5</v>
      </c>
      <c r="U347" s="196" t="s">
        <v>40</v>
      </c>
      <c r="V347" s="57"/>
      <c r="W347" s="57"/>
      <c r="X347" s="57"/>
      <c r="Y347" s="57"/>
      <c r="Z347" s="57"/>
      <c r="AA347" s="59"/>
      <c r="AT347" s="21" t="s">
        <v>627</v>
      </c>
      <c r="AU347" s="21" t="s">
        <v>80</v>
      </c>
      <c r="AY347" s="21" t="s">
        <v>627</v>
      </c>
      <c r="BE347" s="102">
        <f>IF(U347="základná",N347,0)</f>
        <v>0</v>
      </c>
      <c r="BF347" s="102">
        <f>IF(U347="znížená",N347,0)</f>
        <v>0</v>
      </c>
      <c r="BG347" s="102">
        <f>IF(U347="zákl. prenesená",N347,0)</f>
        <v>0</v>
      </c>
      <c r="BH347" s="102">
        <f>IF(U347="zníž. prenesená",N347,0)</f>
        <v>0</v>
      </c>
      <c r="BI347" s="102">
        <f>IF(U347="nulová",N347,0)</f>
        <v>0</v>
      </c>
      <c r="BJ347" s="21" t="s">
        <v>128</v>
      </c>
      <c r="BK347" s="102">
        <f>L347*K347</f>
        <v>0</v>
      </c>
    </row>
    <row r="348" spans="2:65" s="1" customFormat="1" ht="6.95" customHeight="1">
      <c r="B348" s="60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2"/>
    </row>
  </sheetData>
  <mergeCells count="507">
    <mergeCell ref="N290:Q290"/>
    <mergeCell ref="N295:Q295"/>
    <mergeCell ref="F340:I340"/>
    <mergeCell ref="L340:M340"/>
    <mergeCell ref="N340:Q340"/>
    <mergeCell ref="F341:I341"/>
    <mergeCell ref="F327:I327"/>
    <mergeCell ref="L327:M327"/>
    <mergeCell ref="N327:Q327"/>
    <mergeCell ref="F328:I328"/>
    <mergeCell ref="H1:K1"/>
    <mergeCell ref="S2:AC2"/>
    <mergeCell ref="N220:Q220"/>
    <mergeCell ref="N222:Q222"/>
    <mergeCell ref="N223:Q223"/>
    <mergeCell ref="N228:Q228"/>
    <mergeCell ref="N233:Q233"/>
    <mergeCell ref="N241:Q241"/>
    <mergeCell ref="N254:Q254"/>
    <mergeCell ref="F345:I345"/>
    <mergeCell ref="L345:M345"/>
    <mergeCell ref="N345:Q345"/>
    <mergeCell ref="F346:I346"/>
    <mergeCell ref="L346:M346"/>
    <mergeCell ref="N346:Q346"/>
    <mergeCell ref="F347:I347"/>
    <mergeCell ref="L347:M347"/>
    <mergeCell ref="N347:Q347"/>
    <mergeCell ref="F343:I343"/>
    <mergeCell ref="L343:M343"/>
    <mergeCell ref="N343:Q343"/>
    <mergeCell ref="F344:I344"/>
    <mergeCell ref="L344:M344"/>
    <mergeCell ref="N344:Q344"/>
    <mergeCell ref="F332:I332"/>
    <mergeCell ref="F333:I333"/>
    <mergeCell ref="F335:I335"/>
    <mergeCell ref="L335:M335"/>
    <mergeCell ref="N335:Q335"/>
    <mergeCell ref="F336:I336"/>
    <mergeCell ref="F337:I337"/>
    <mergeCell ref="L337:M337"/>
    <mergeCell ref="N337:Q337"/>
    <mergeCell ref="N334:Q334"/>
    <mergeCell ref="N338:Q338"/>
    <mergeCell ref="N339:Q339"/>
    <mergeCell ref="N342:Q342"/>
    <mergeCell ref="F329:I329"/>
    <mergeCell ref="L329:M329"/>
    <mergeCell ref="N329:Q329"/>
    <mergeCell ref="F330:I330"/>
    <mergeCell ref="F331:I331"/>
    <mergeCell ref="F320:I320"/>
    <mergeCell ref="F321:I321"/>
    <mergeCell ref="F322:I322"/>
    <mergeCell ref="F323:I323"/>
    <mergeCell ref="F324:I324"/>
    <mergeCell ref="L324:M324"/>
    <mergeCell ref="N324:Q324"/>
    <mergeCell ref="F325:I325"/>
    <mergeCell ref="L325:M325"/>
    <mergeCell ref="N325:Q325"/>
    <mergeCell ref="N326:Q326"/>
    <mergeCell ref="F314:I314"/>
    <mergeCell ref="F315:I315"/>
    <mergeCell ref="F316:I316"/>
    <mergeCell ref="L316:M316"/>
    <mergeCell ref="N316:Q316"/>
    <mergeCell ref="F317:I317"/>
    <mergeCell ref="L317:M317"/>
    <mergeCell ref="N317:Q317"/>
    <mergeCell ref="F319:I319"/>
    <mergeCell ref="L319:M319"/>
    <mergeCell ref="N319:Q319"/>
    <mergeCell ref="N318:Q318"/>
    <mergeCell ref="F308:I308"/>
    <mergeCell ref="F309:I309"/>
    <mergeCell ref="L309:M309"/>
    <mergeCell ref="N309:Q309"/>
    <mergeCell ref="F310:I310"/>
    <mergeCell ref="F311:I311"/>
    <mergeCell ref="L311:M311"/>
    <mergeCell ref="N311:Q311"/>
    <mergeCell ref="F313:I313"/>
    <mergeCell ref="L313:M313"/>
    <mergeCell ref="N313:Q313"/>
    <mergeCell ref="N312:Q312"/>
    <mergeCell ref="F301:I301"/>
    <mergeCell ref="F302:I302"/>
    <mergeCell ref="F303:I303"/>
    <mergeCell ref="F304:I304"/>
    <mergeCell ref="F305:I305"/>
    <mergeCell ref="L305:M305"/>
    <mergeCell ref="N305:Q305"/>
    <mergeCell ref="F306:I306"/>
    <mergeCell ref="F307:I307"/>
    <mergeCell ref="L307:M307"/>
    <mergeCell ref="N307:Q307"/>
    <mergeCell ref="F296:I296"/>
    <mergeCell ref="L296:M296"/>
    <mergeCell ref="N296:Q296"/>
    <mergeCell ref="F297:I297"/>
    <mergeCell ref="F298:I298"/>
    <mergeCell ref="F299:I299"/>
    <mergeCell ref="F300:I300"/>
    <mergeCell ref="L300:M300"/>
    <mergeCell ref="N300:Q300"/>
    <mergeCell ref="F291:I291"/>
    <mergeCell ref="L291:M291"/>
    <mergeCell ref="N291:Q291"/>
    <mergeCell ref="F292:I292"/>
    <mergeCell ref="L292:M292"/>
    <mergeCell ref="N292:Q292"/>
    <mergeCell ref="F293:I293"/>
    <mergeCell ref="F294:I294"/>
    <mergeCell ref="L294:M294"/>
    <mergeCell ref="N294:Q294"/>
    <mergeCell ref="F285:I285"/>
    <mergeCell ref="L285:M285"/>
    <mergeCell ref="N285:Q285"/>
    <mergeCell ref="F286:I286"/>
    <mergeCell ref="F287:I287"/>
    <mergeCell ref="L287:M287"/>
    <mergeCell ref="N287:Q287"/>
    <mergeCell ref="F288:I288"/>
    <mergeCell ref="F289:I289"/>
    <mergeCell ref="L289:M289"/>
    <mergeCell ref="N289:Q289"/>
    <mergeCell ref="F280:I280"/>
    <mergeCell ref="F281:I281"/>
    <mergeCell ref="L281:M281"/>
    <mergeCell ref="N281:Q281"/>
    <mergeCell ref="F282:I282"/>
    <mergeCell ref="F283:I283"/>
    <mergeCell ref="L283:M283"/>
    <mergeCell ref="N283:Q283"/>
    <mergeCell ref="F284:I284"/>
    <mergeCell ref="F275:I275"/>
    <mergeCell ref="F276:I276"/>
    <mergeCell ref="L276:M276"/>
    <mergeCell ref="N276:Q276"/>
    <mergeCell ref="F277:I277"/>
    <mergeCell ref="L277:M277"/>
    <mergeCell ref="N277:Q277"/>
    <mergeCell ref="F278:I278"/>
    <mergeCell ref="F279:I279"/>
    <mergeCell ref="L279:M279"/>
    <mergeCell ref="N279:Q279"/>
    <mergeCell ref="F271:I271"/>
    <mergeCell ref="L271:M271"/>
    <mergeCell ref="N271:Q271"/>
    <mergeCell ref="F272:I272"/>
    <mergeCell ref="F273:I273"/>
    <mergeCell ref="L273:M273"/>
    <mergeCell ref="N273:Q273"/>
    <mergeCell ref="F274:I274"/>
    <mergeCell ref="L274:M274"/>
    <mergeCell ref="N274:Q274"/>
    <mergeCell ref="F266:I266"/>
    <mergeCell ref="F267:I267"/>
    <mergeCell ref="L267:M267"/>
    <mergeCell ref="N267:Q267"/>
    <mergeCell ref="F268:I268"/>
    <mergeCell ref="F269:I269"/>
    <mergeCell ref="L269:M269"/>
    <mergeCell ref="N269:Q269"/>
    <mergeCell ref="F270:I270"/>
    <mergeCell ref="F261:I261"/>
    <mergeCell ref="F262:I262"/>
    <mergeCell ref="L262:M262"/>
    <mergeCell ref="N262:Q262"/>
    <mergeCell ref="F263:I263"/>
    <mergeCell ref="L263:M263"/>
    <mergeCell ref="N263:Q263"/>
    <mergeCell ref="F264:I264"/>
    <mergeCell ref="F265:I265"/>
    <mergeCell ref="F256:I256"/>
    <mergeCell ref="F257:I257"/>
    <mergeCell ref="F258:I258"/>
    <mergeCell ref="L258:M258"/>
    <mergeCell ref="N258:Q258"/>
    <mergeCell ref="F259:I259"/>
    <mergeCell ref="F260:I260"/>
    <mergeCell ref="L260:M260"/>
    <mergeCell ref="N260:Q260"/>
    <mergeCell ref="F251:I251"/>
    <mergeCell ref="L251:M251"/>
    <mergeCell ref="N251:Q251"/>
    <mergeCell ref="F252:I252"/>
    <mergeCell ref="F253:I253"/>
    <mergeCell ref="L253:M253"/>
    <mergeCell ref="N253:Q253"/>
    <mergeCell ref="F255:I255"/>
    <mergeCell ref="L255:M255"/>
    <mergeCell ref="N255:Q255"/>
    <mergeCell ref="F245:I245"/>
    <mergeCell ref="F246:I246"/>
    <mergeCell ref="L246:M246"/>
    <mergeCell ref="N246:Q246"/>
    <mergeCell ref="F247:I247"/>
    <mergeCell ref="F248:I248"/>
    <mergeCell ref="F249:I249"/>
    <mergeCell ref="F250:I250"/>
    <mergeCell ref="L250:M250"/>
    <mergeCell ref="N250:Q250"/>
    <mergeCell ref="F240:I240"/>
    <mergeCell ref="L240:M240"/>
    <mergeCell ref="N240:Q240"/>
    <mergeCell ref="F242:I242"/>
    <mergeCell ref="L242:M242"/>
    <mergeCell ref="N242:Q242"/>
    <mergeCell ref="F243:I243"/>
    <mergeCell ref="F244:I244"/>
    <mergeCell ref="L244:M244"/>
    <mergeCell ref="N244:Q244"/>
    <mergeCell ref="F237:I237"/>
    <mergeCell ref="L237:M237"/>
    <mergeCell ref="N237:Q237"/>
    <mergeCell ref="F238:I238"/>
    <mergeCell ref="L238:M238"/>
    <mergeCell ref="N238:Q238"/>
    <mergeCell ref="F239:I239"/>
    <mergeCell ref="L239:M239"/>
    <mergeCell ref="N239:Q239"/>
    <mergeCell ref="F234:I234"/>
    <mergeCell ref="L234:M234"/>
    <mergeCell ref="N234:Q234"/>
    <mergeCell ref="F235:I235"/>
    <mergeCell ref="L235:M235"/>
    <mergeCell ref="N235:Q235"/>
    <mergeCell ref="F236:I236"/>
    <mergeCell ref="L236:M236"/>
    <mergeCell ref="N236:Q236"/>
    <mergeCell ref="F229:I229"/>
    <mergeCell ref="L229:M229"/>
    <mergeCell ref="N229:Q229"/>
    <mergeCell ref="F230:I230"/>
    <mergeCell ref="L230:M230"/>
    <mergeCell ref="N230:Q230"/>
    <mergeCell ref="F231:I231"/>
    <mergeCell ref="F232:I232"/>
    <mergeCell ref="L232:M232"/>
    <mergeCell ref="N232:Q232"/>
    <mergeCell ref="F221:I221"/>
    <mergeCell ref="L221:M221"/>
    <mergeCell ref="N221:Q221"/>
    <mergeCell ref="F224:I224"/>
    <mergeCell ref="L224:M224"/>
    <mergeCell ref="N224:Q224"/>
    <mergeCell ref="F225:I225"/>
    <mergeCell ref="F226:I226"/>
    <mergeCell ref="F227:I227"/>
    <mergeCell ref="L227:M227"/>
    <mergeCell ref="N227:Q227"/>
    <mergeCell ref="F216:I216"/>
    <mergeCell ref="F217:I217"/>
    <mergeCell ref="L217:M217"/>
    <mergeCell ref="N217:Q217"/>
    <mergeCell ref="F218:I218"/>
    <mergeCell ref="L218:M218"/>
    <mergeCell ref="N218:Q218"/>
    <mergeCell ref="F219:I219"/>
    <mergeCell ref="L219:M219"/>
    <mergeCell ref="N219:Q219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07:I207"/>
    <mergeCell ref="F208:I208"/>
    <mergeCell ref="F209:I209"/>
    <mergeCell ref="L209:M209"/>
    <mergeCell ref="N209:Q209"/>
    <mergeCell ref="F210:I210"/>
    <mergeCell ref="F211:I211"/>
    <mergeCell ref="F212:I212"/>
    <mergeCell ref="L212:M212"/>
    <mergeCell ref="N212:Q212"/>
    <mergeCell ref="F203:I203"/>
    <mergeCell ref="L203:M203"/>
    <mergeCell ref="N203:Q203"/>
    <mergeCell ref="F204:I204"/>
    <mergeCell ref="L204:M204"/>
    <mergeCell ref="N204:Q204"/>
    <mergeCell ref="F205:I205"/>
    <mergeCell ref="F206:I206"/>
    <mergeCell ref="L206:M206"/>
    <mergeCell ref="N206:Q206"/>
    <mergeCell ref="F198:I198"/>
    <mergeCell ref="F199:I199"/>
    <mergeCell ref="F200:I200"/>
    <mergeCell ref="L200:M200"/>
    <mergeCell ref="N200:Q200"/>
    <mergeCell ref="F201:I201"/>
    <mergeCell ref="F202:I202"/>
    <mergeCell ref="L202:M202"/>
    <mergeCell ref="N202:Q202"/>
    <mergeCell ref="F193:I193"/>
    <mergeCell ref="L193:M193"/>
    <mergeCell ref="N193:Q193"/>
    <mergeCell ref="F194:I194"/>
    <mergeCell ref="F195:I195"/>
    <mergeCell ref="L195:M195"/>
    <mergeCell ref="N195:Q195"/>
    <mergeCell ref="F196:I196"/>
    <mergeCell ref="F197:I197"/>
    <mergeCell ref="F189:I189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81:I181"/>
    <mergeCell ref="F183:I183"/>
    <mergeCell ref="L183:M183"/>
    <mergeCell ref="N183:Q183"/>
    <mergeCell ref="F184:I184"/>
    <mergeCell ref="F185:I185"/>
    <mergeCell ref="F186:I186"/>
    <mergeCell ref="F187:I187"/>
    <mergeCell ref="F188:I188"/>
    <mergeCell ref="N182:Q182"/>
    <mergeCell ref="F177:I177"/>
    <mergeCell ref="L177:M177"/>
    <mergeCell ref="N177:Q177"/>
    <mergeCell ref="F178:I178"/>
    <mergeCell ref="F179:I179"/>
    <mergeCell ref="L179:M179"/>
    <mergeCell ref="N179:Q179"/>
    <mergeCell ref="F180:I180"/>
    <mergeCell ref="L180:M180"/>
    <mergeCell ref="N180:Q180"/>
    <mergeCell ref="F170:I170"/>
    <mergeCell ref="F171:I171"/>
    <mergeCell ref="F172:I172"/>
    <mergeCell ref="F173:I173"/>
    <mergeCell ref="F174:I174"/>
    <mergeCell ref="F175:I175"/>
    <mergeCell ref="L175:M175"/>
    <mergeCell ref="N175:Q175"/>
    <mergeCell ref="F176:I176"/>
    <mergeCell ref="L176:M176"/>
    <mergeCell ref="N176:Q176"/>
    <mergeCell ref="F166:I166"/>
    <mergeCell ref="L166:M166"/>
    <mergeCell ref="N166:Q166"/>
    <mergeCell ref="F167:I167"/>
    <mergeCell ref="L167:M167"/>
    <mergeCell ref="N167:Q167"/>
    <mergeCell ref="F168:I168"/>
    <mergeCell ref="F169:I169"/>
    <mergeCell ref="L169:M169"/>
    <mergeCell ref="N169:Q169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53:I153"/>
    <mergeCell ref="F154:I154"/>
    <mergeCell ref="F155:I155"/>
    <mergeCell ref="F156:I156"/>
    <mergeCell ref="F157:I157"/>
    <mergeCell ref="L157:M157"/>
    <mergeCell ref="N157:Q157"/>
    <mergeCell ref="F159:I159"/>
    <mergeCell ref="L159:M159"/>
    <mergeCell ref="N159:Q159"/>
    <mergeCell ref="N158:Q158"/>
    <mergeCell ref="F147:I147"/>
    <mergeCell ref="F149:I149"/>
    <mergeCell ref="L149:M149"/>
    <mergeCell ref="N149:Q149"/>
    <mergeCell ref="F150:I150"/>
    <mergeCell ref="L150:M150"/>
    <mergeCell ref="N150:Q150"/>
    <mergeCell ref="F151:I151"/>
    <mergeCell ref="F152:I152"/>
    <mergeCell ref="N148:Q148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0:I140"/>
    <mergeCell ref="L140:M140"/>
    <mergeCell ref="N140:Q140"/>
    <mergeCell ref="F141:I141"/>
    <mergeCell ref="F142:I142"/>
    <mergeCell ref="L142:M142"/>
    <mergeCell ref="N142:Q142"/>
    <mergeCell ref="F143:I143"/>
    <mergeCell ref="L143:M143"/>
    <mergeCell ref="N143:Q143"/>
    <mergeCell ref="M130:P130"/>
    <mergeCell ref="M132:Q132"/>
    <mergeCell ref="M133:Q133"/>
    <mergeCell ref="F135:I135"/>
    <mergeCell ref="L135:M135"/>
    <mergeCell ref="N135:Q135"/>
    <mergeCell ref="F139:I139"/>
    <mergeCell ref="L139:M139"/>
    <mergeCell ref="N139:Q139"/>
    <mergeCell ref="N136:Q136"/>
    <mergeCell ref="N137:Q137"/>
    <mergeCell ref="N138:Q138"/>
    <mergeCell ref="D115:H115"/>
    <mergeCell ref="N115:Q115"/>
    <mergeCell ref="D116:H116"/>
    <mergeCell ref="N116:Q116"/>
    <mergeCell ref="N117:Q117"/>
    <mergeCell ref="L119:Q119"/>
    <mergeCell ref="C125:Q125"/>
    <mergeCell ref="F127:P127"/>
    <mergeCell ref="F128:P128"/>
    <mergeCell ref="N107:Q107"/>
    <mergeCell ref="N108:Q108"/>
    <mergeCell ref="N109:Q109"/>
    <mergeCell ref="N111:Q111"/>
    <mergeCell ref="D112:H112"/>
    <mergeCell ref="N112:Q112"/>
    <mergeCell ref="D113:H113"/>
    <mergeCell ref="N113:Q113"/>
    <mergeCell ref="D114:H114"/>
    <mergeCell ref="N114:Q114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343:D348">
      <formula1>"K, M"</formula1>
    </dataValidation>
    <dataValidation type="list" allowBlank="1" showInputMessage="1" showErrorMessage="1" error="Povolené sú hodnoty základná, znížená, nulová." sqref="U343:U348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35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SO 01-Márnica Huncovce</vt:lpstr>
      <vt:lpstr>'Rekapitulácia stavby'!Názvy_tlače</vt:lpstr>
      <vt:lpstr>'SO 01-Márnica Huncovce'!Názvy_tlače</vt:lpstr>
      <vt:lpstr>'Rekapitulácia stavby'!Oblasť_tlače</vt:lpstr>
      <vt:lpstr>'SO 01-Márnica Huncovce'!Oblasť_tlače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 Jurčo</dc:creator>
  <cp:lastModifiedBy>User</cp:lastModifiedBy>
  <dcterms:created xsi:type="dcterms:W3CDTF">2019-08-28T10:44:53Z</dcterms:created>
  <dcterms:modified xsi:type="dcterms:W3CDTF">2019-10-18T06:04:58Z</dcterms:modified>
</cp:coreProperties>
</file>